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Alexandra\AppData\Local\Microsoft\Windows\INetCache\Content.Outlook\XMZGMWHI\"/>
    </mc:Choice>
  </mc:AlternateContent>
  <xr:revisionPtr revIDLastSave="0" documentId="13_ncr:1_{194BFCAF-2362-4D36-AF12-8294DDFB65DD}" xr6:coauthVersionLast="47" xr6:coauthVersionMax="47" xr10:uidLastSave="{00000000-0000-0000-0000-000000000000}"/>
  <bookViews>
    <workbookView xWindow="28680" yWindow="-120" windowWidth="29040" windowHeight="15840" tabRatio="601" xr2:uid="{00000000-000D-0000-FFFF-FFFF00000000}"/>
  </bookViews>
  <sheets>
    <sheet name="QUAR_2021-proposta" sheetId="3" r:id="rId1"/>
    <sheet name="Orçamentos" sheetId="7" state="hidden" r:id="rId2"/>
    <sheet name="Relevâncias" sheetId="4" state="hidden" r:id="rId3"/>
    <sheet name="OBJETIVOS + RELEVANTES" sheetId="5" state="hidden" r:id="rId4"/>
    <sheet name="Validação dos Valores_(QUAR)" sheetId="8" state="hidden" r:id="rId5"/>
    <sheet name="PONTO CRÍTICO"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Act10" localSheetId="5">#REF!</definedName>
    <definedName name="__Act10" localSheetId="4">#REF!</definedName>
    <definedName name="__Act10">#REF!</definedName>
    <definedName name="__Act11" localSheetId="5">#REF!</definedName>
    <definedName name="__Act11">#REF!</definedName>
    <definedName name="__Act12" localSheetId="5">#REF!</definedName>
    <definedName name="__Act12">#REF!</definedName>
    <definedName name="__Act13">#REF!</definedName>
    <definedName name="__Act14">#REF!</definedName>
    <definedName name="__Act15">#REF!</definedName>
    <definedName name="__Act16">#REF!</definedName>
    <definedName name="__Act17">#REF!</definedName>
    <definedName name="__Act18">#REF!</definedName>
    <definedName name="__Act19">#REF!</definedName>
    <definedName name="__Act2">#REF!</definedName>
    <definedName name="__Act20">#REF!</definedName>
    <definedName name="__Act21">#REF!</definedName>
    <definedName name="__Act22">#REF!</definedName>
    <definedName name="__Act23">#REF!</definedName>
    <definedName name="__Act24">#REF!</definedName>
    <definedName name="__Act25">#REF!</definedName>
    <definedName name="__Act3">#REF!</definedName>
    <definedName name="__Act4">#REF!</definedName>
    <definedName name="__Act5">#REF!</definedName>
    <definedName name="__Act6">#REF!</definedName>
    <definedName name="__Act7">#REF!</definedName>
    <definedName name="__Act8">#REF!</definedName>
    <definedName name="__Act9">#REF!</definedName>
    <definedName name="__Obj1">#REF!</definedName>
    <definedName name="__Obj10">#REF!</definedName>
    <definedName name="__Obj11">#REF!</definedName>
    <definedName name="__Obj12">#REF!</definedName>
    <definedName name="__Obj13">#REF!</definedName>
    <definedName name="__Obj14">#REF!</definedName>
    <definedName name="__Obj15">#REF!</definedName>
    <definedName name="__Obj16">#REF!</definedName>
    <definedName name="__Obj17">#REF!</definedName>
    <definedName name="__Obj18">#REF!</definedName>
    <definedName name="__Obj19">#REF!</definedName>
    <definedName name="__Obj2">#REF!</definedName>
    <definedName name="__Obj20">#REF!</definedName>
    <definedName name="__Obj21">#REF!</definedName>
    <definedName name="__Obj22">#REF!</definedName>
    <definedName name="__Obj23">#REF!</definedName>
    <definedName name="__Obj24">#REF!</definedName>
    <definedName name="__Obj25">#REF!</definedName>
    <definedName name="__Obj3">#REF!</definedName>
    <definedName name="__Obj4">#REF!</definedName>
    <definedName name="__Obj5">#REF!</definedName>
    <definedName name="__Obj6">#REF!</definedName>
    <definedName name="__Obj7">#REF!</definedName>
    <definedName name="__Obj8">#REF!</definedName>
    <definedName name="__Obj9">#REF!</definedName>
    <definedName name="_89" localSheetId="3">#REF!</definedName>
    <definedName name="_89" localSheetId="5">#REF!</definedName>
    <definedName name="_89" localSheetId="4">#REF!</definedName>
    <definedName name="_89">'QUAR_2021-proposta'!$B$21</definedName>
    <definedName name="_Act1" localSheetId="4">#REF!</definedName>
    <definedName name="_Act1">#REF!</definedName>
    <definedName name="aaa">'[1]IGOPTC-21-11-2011'!#REF!</definedName>
    <definedName name="Actividade_Coluna" localSheetId="4">#REF!</definedName>
    <definedName name="Actividade_Coluna">#REF!</definedName>
    <definedName name="actReg" localSheetId="4">#REF!</definedName>
    <definedName name="actReg">#REF!</definedName>
    <definedName name="actRegCode" localSheetId="4">#REF!</definedName>
    <definedName name="actRegCode">#REF!</definedName>
    <definedName name="actRegValue">#REF!</definedName>
    <definedName name="AF_Nivel">[2]Apoio1!$D:$D</definedName>
    <definedName name="AF_Nível">[2]Apoio2_ClassifEconómica!#REF!</definedName>
    <definedName name="AF_START">[2]Apoio1!$D$1</definedName>
    <definedName name="AF_START2">[2]Apoio2_ClassifEconómica!#REF!</definedName>
    <definedName name="AF_START3">[2]Apoio2_ClassifEconómica!#REF!</definedName>
    <definedName name="AG_Nível">[2]Apoio2_ClassifEconómica!#REF!</definedName>
    <definedName name="agosto">#REF!</definedName>
    <definedName name="ana">'[3]Dados base'!$B$5:$B$9</definedName>
    <definedName name="ANO">[4]Sheet1!$A$2:$A$180</definedName>
    <definedName name="Anos">'[1]IGOPTC-21-11-2011'!#REF!</definedName>
    <definedName name="_xlnm.Print_Area" localSheetId="0">'QUAR_2021-proposta'!$B$1:$L$137</definedName>
    <definedName name="CargoAvaliado" localSheetId="4">'[5]Desdobramento JC'!#REF!</definedName>
    <definedName name="CargoAvaliado">'[5]Desdobramento JC'!#REF!</definedName>
    <definedName name="CargoAvaliador" localSheetId="4">'[5]Desdobramento JC'!#REF!</definedName>
    <definedName name="CargoAvaliador">'[5]Desdobramento JC'!#REF!</definedName>
    <definedName name="Carreira">'[1]IGOPTC-21-11-2011'!#REF!</definedName>
    <definedName name="Categoria">'[1]IGOPTC-21-11-2011'!#REF!</definedName>
    <definedName name="clsvalues" localSheetId="4">#REF!</definedName>
    <definedName name="clsvalues">#REF!</definedName>
    <definedName name="Colo1" localSheetId="4">#REF!</definedName>
    <definedName name="Colo1">#REF!</definedName>
    <definedName name="Colo2" localSheetId="4">#REF!</definedName>
    <definedName name="Colo2">#REF!</definedName>
    <definedName name="Colo3">#REF!</definedName>
    <definedName name="Colo4">#REF!</definedName>
    <definedName name="Colo5">#REF!</definedName>
    <definedName name="Colo6">#REF!</definedName>
    <definedName name="Competencias">'[5]Desdobramento JC'!#REF!</definedName>
    <definedName name="CompetenciasOK">'[5]Desdobramento JC'!#REF!</definedName>
    <definedName name="CompetênciasOK">'[6]Desdobramento AP'!#REF!</definedName>
    <definedName name="CompetenciasSeleccao">'[5]Desdobramento JC'!#REF!</definedName>
    <definedName name="Data_de_posse">'[1]IGOPTC-21-11-2011'!#REF!</definedName>
    <definedName name="Desc.">'[1]IGOPTC-21-11-2011'!#REF!</definedName>
    <definedName name="Dias">'[1]IGOPTC-21-11-2011'!#REF!</definedName>
    <definedName name="Excel_BuiltIn__FilterDatabase_2">'[7]Gestão Financeira'!#REF!</definedName>
    <definedName name="Excel_BuiltIn__FilterDatabase_3">[8]Prestações!#REF!</definedName>
    <definedName name="Excel_BuiltIn__FilterDatabase_5" localSheetId="4">#REF!</definedName>
    <definedName name="Excel_BuiltIn__FilterDatabase_5">#REF!</definedName>
    <definedName name="Excel_BuiltIn__FilterDatabase_6" localSheetId="4">#REF!</definedName>
    <definedName name="Excel_BuiltIn__FilterDatabase_6">#REF!</definedName>
    <definedName name="Excel_BuiltIn__FilterDatabase_8" localSheetId="4">'[7]Gestão Orçamental'!#REF!</definedName>
    <definedName name="Excel_BuiltIn__FilterDatabase_8">'[7]Gestão Orçamental'!#REF!</definedName>
    <definedName name="_xlnm.Extract">#REF!</definedName>
    <definedName name="feriados" localSheetId="4">[9]Intro!#REF!</definedName>
    <definedName name="feriados">[9]Intro!#REF!</definedName>
    <definedName name="ff" localSheetId="4">#REF!</definedName>
    <definedName name="ff">#REF!</definedName>
    <definedName name="h" localSheetId="4">#REF!</definedName>
    <definedName name="h">#REF!</definedName>
    <definedName name="HEADDAYA3">[4]Calendar!$U$49:$AA$54,[4]Calendar!$L$49:$R$54,[4]Calendar!$C$49:$I$54,[4]Calendar!$C$40:$I$45,[4]Calendar!$L$40:$R$45,[4]Calendar!$U$40:$AA$45,[4]Calendar!$U$31:$AA$36,[4]Calendar!$L$31:$R$35,[4]Calendar!$L$36:$R$36,[4]Calendar!$C$31:$I$36,[4]Calendar!$C$22:$I$27,[4]Calendar!$L$22:$R$27,[4]Calendar!$U$22:$AA$27</definedName>
    <definedName name="HEADDAYA4">[4]Calendar!$C$22:$I$27,[4]Calendar!$L$22,[4]Calendar!$R$22,[4]Calendar!$L$22:$R$27,[4]Calendar!$U$22:$AA$27,[4]Calendar!$C$31:$I$36,[4]Calendar!$L$31:$R$36,[4]Calendar!$U$31:$AA$36,[4]Calendar!$C$40:$I$45,[4]Calendar!$L$40:$R$44,[4]Calendar!$L$40:$R$45,[4]Calendar!$U$40:$AA$44,[4]Calendar!$AA$44,[4]Calendar!$U$40:$AA$45,[4]Calendar!$C$49:$I$54,[4]Calendar!$L$49:$R$54,[4]Calendar!$U$49:$AA$54</definedName>
    <definedName name="HEADWEEKA3">[4]Calendar!$C$21:$I$21,[4]Calendar!$L$21:$R$21,[4]Calendar!$U$21:$AA$21,[4]Calendar!$C$30:$I$30,[4]Calendar!$L$30:$R$30,[4]Calendar!$U$30:$AA$30,[4]Calendar!$C$39:$I$39,[4]Calendar!$L$39:$R$39,[4]Calendar!$U$39:$AA$39,[4]Calendar!$C$48:$I$48,[4]Calendar!$L$48:$R$48,[4]Calendar!$U$48:$AA$48</definedName>
    <definedName name="HEADWEEKA4">[4]Calendar!$C$21:$I$21,[4]Calendar!$L$21:$R$21,[4]Calendar!$U$21:$AA$21,[4]Calendar!$U$30:$AA$30,[4]Calendar!$L$30:$R$30,[4]Calendar!$C$30:$I$30,[4]Calendar!$U$39:$AA$39,[4]Calendar!$L$39:$R$39,[4]Calendar!$C$39:$I$39,[4]Calendar!$U$48:$AA$48,[4]Calendar!$L$48:$R$48,[4]Calendar!$C$48:$I$48</definedName>
    <definedName name="Lista_objectivos" localSheetId="4">#REF!</definedName>
    <definedName name="Lista_objectivos">#REF!</definedName>
    <definedName name="MES">#REF!</definedName>
    <definedName name="Meses">'[1]IGOPTC-21-11-2011'!#REF!</definedName>
    <definedName name="Ministerio" localSheetId="4">'[5]Desdobramento JC'!#REF!</definedName>
    <definedName name="Ministerio">'[5]Desdobramento JC'!#REF!</definedName>
    <definedName name="NIFAvaliado" localSheetId="4">'[5]Desdobramento JC'!#REF!</definedName>
    <definedName name="NIFAvaliado">'[5]Desdobramento JC'!#REF!</definedName>
    <definedName name="NIFAvaliador" localSheetId="4">'[5]Desdobramento JC'!#REF!</definedName>
    <definedName name="NIFAvaliador">'[5]Desdobramento JC'!#REF!</definedName>
    <definedName name="NomeAvaliado" localSheetId="4">'[5]Desdobramento JC'!#REF!</definedName>
    <definedName name="NomeAvaliado">'[5]Desdobramento JC'!#REF!</definedName>
    <definedName name="NomeAvaliador" localSheetId="4">'[5]Desdobramento JC'!#REF!</definedName>
    <definedName name="NomeAvaliador">'[5]Desdobramento JC'!#REF!</definedName>
    <definedName name="Nomes">'[1]IGOPTC-21-11-2011'!#REF!</definedName>
    <definedName name="NomeTabela">"Dummy"</definedName>
    <definedName name="Objectivos_Estrategicos" localSheetId="4">#REF!</definedName>
    <definedName name="Objectivos_Estrategicos">#REF!</definedName>
    <definedName name="ObjectivosCount" localSheetId="4">'[5]Desdobramento JC'!#REF!,'[5]Desdobramento JC'!#REF!,'[5]Desdobramento JC'!#REF!,'[5]Desdobramento JC'!#REF!,'[5]Desdobramento JC'!#REF!,'[5]Desdobramento JC'!#REF!,'[5]Desdobramento JC'!#REF!,'[5]Desdobramento JC'!#REF!,'[5]Desdobramento JC'!#REF!,'[5]Desdobramento JC'!#REF!</definedName>
    <definedName name="ObjectivosCount">'[5]Desdobramento JC'!#REF!,'[5]Desdobramento JC'!#REF!,'[5]Desdobramento JC'!#REF!,'[5]Desdobramento JC'!#REF!,'[5]Desdobramento JC'!#REF!,'[5]Desdobramento JC'!#REF!,'[5]Desdobramento JC'!#REF!,'[5]Desdobramento JC'!#REF!,'[5]Desdobramento JC'!#REF!,'[5]Desdobramento JC'!#REF!</definedName>
    <definedName name="ObjectivosOK" localSheetId="4">'[5]Desdobramento JC'!#REF!</definedName>
    <definedName name="ObjectivosOK">'[5]Desdobramento JC'!#REF!</definedName>
    <definedName name="ObjectivosOU" localSheetId="4">'[5]Desdobramento JC'!#REF!</definedName>
    <definedName name="ObjectivosOU">'[5]Desdobramento JC'!#REF!</definedName>
    <definedName name="OBS.">'[1]IGOPTC-21-11-2011'!#REF!</definedName>
    <definedName name="PeriodoAvaliacaoFinal" localSheetId="4">'[5]Desdobramento JC'!#REF!</definedName>
    <definedName name="PeriodoAvaliacaoFinal">'[5]Desdobramento JC'!#REF!</definedName>
    <definedName name="PeríodoAvaliaçãoFinal" localSheetId="4">'[6]Desdobramento AP'!#REF!</definedName>
    <definedName name="PeríodoAvaliaçãoFinal">'[6]Desdobramento AP'!#REF!</definedName>
    <definedName name="PeriodoAvaliacaoInicial" localSheetId="4">'[5]Desdobramento JC'!#REF!</definedName>
    <definedName name="PeriodoAvaliacaoInicial">'[5]Desdobramento JC'!#REF!</definedName>
    <definedName name="Recover">[10]Macro1!$A$166</definedName>
    <definedName name="regData" localSheetId="4">#REF!</definedName>
    <definedName name="regData">#REF!</definedName>
    <definedName name="RH_0.1" localSheetId="4">#REF!+#REF!</definedName>
    <definedName name="RH_0.1">#REF!+#REF!</definedName>
    <definedName name="RRRRRRRRRR" localSheetId="4">'[6]Desdobramento AP'!#REF!</definedName>
    <definedName name="RRRRRRRRRR">'[6]Desdobramento AP'!#REF!</definedName>
    <definedName name="rrrrrrrrrrrrrrrrrr" localSheetId="4">'[5]Desdobramento JC'!#REF!</definedName>
    <definedName name="rrrrrrrrrrrrrrrrrr">'[5]Desdobramento JC'!#REF!</definedName>
    <definedName name="SAG_Nível" localSheetId="4">[2]Apoio2_ClassifEconómica!#REF!</definedName>
    <definedName name="SAG_Nível">[2]Apoio2_ClassifEconómica!#REF!</definedName>
    <definedName name="SAL_Nivel" localSheetId="4">[2]Apoio2_ClassifEconómica!#REF!</definedName>
    <definedName name="SAL_Nivel">[2]Apoio2_ClassifEconómica!#REF!</definedName>
    <definedName name="SAL_START">[2]Apoio2_ClassifEconómica!#REF!</definedName>
    <definedName name="SEM">#REF!</definedName>
    <definedName name="Série" localSheetId="4">[11]Apoio!#REF!</definedName>
    <definedName name="Série">[11]Apoio!#REF!</definedName>
    <definedName name="Servico" localSheetId="4">'[5]Desdobramento JC'!#REF!</definedName>
    <definedName name="Servico">'[5]Desdobramento JC'!#REF!</definedName>
    <definedName name="Serviço">'[6]Desdobramento AP'!#REF!</definedName>
    <definedName name="_xlnm.Print_Titles" localSheetId="0">'QUAR_2021-proposta'!$1:$2</definedName>
    <definedName name="Total">'[1]IGOPTC-21-11-2011'!#REF!</definedName>
    <definedName name="TotalGrupo" localSheetId="4">#REF!</definedName>
    <definedName name="TotalGrupo">#REF!</definedName>
    <definedName name="Unidade_Organica" localSheetId="4">#REF!</definedName>
    <definedName name="Unidade_Organica">#REF!</definedName>
    <definedName name="UOAvaliado" localSheetId="4">'[5]Desdobramento JC'!#REF!</definedName>
    <definedName name="UOAvaliado">'[5]Desdobramento JC'!#REF!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7" l="1"/>
  <c r="J38" i="7"/>
  <c r="J37" i="7"/>
  <c r="J36" i="7"/>
  <c r="G106" i="3"/>
  <c r="G105" i="3"/>
  <c r="G99" i="3"/>
  <c r="G104" i="3"/>
  <c r="G101" i="3"/>
  <c r="G100" i="3"/>
  <c r="E10" i="5"/>
  <c r="Q15" i="8"/>
  <c r="Q14" i="8"/>
  <c r="Q13" i="8"/>
  <c r="Q12" i="8"/>
  <c r="Q11" i="8"/>
  <c r="Q10" i="8"/>
  <c r="Q9" i="8"/>
  <c r="Q8" i="8"/>
  <c r="Q7" i="8"/>
  <c r="Q6" i="8"/>
  <c r="Q5" i="8"/>
  <c r="Q4" i="8"/>
  <c r="Q3" i="8"/>
  <c r="Q2" i="8"/>
  <c r="U12" i="8"/>
  <c r="U13" i="8"/>
  <c r="U14" i="8"/>
  <c r="U15" i="8"/>
  <c r="V31" i="8"/>
  <c r="U31" i="8"/>
  <c r="N31" i="8"/>
  <c r="V30" i="8"/>
  <c r="U30" i="8"/>
  <c r="N30" i="8"/>
  <c r="V29" i="8"/>
  <c r="U29" i="8"/>
  <c r="N29" i="8"/>
  <c r="V28" i="8"/>
  <c r="U28" i="8"/>
  <c r="N28" i="8"/>
  <c r="V27" i="8"/>
  <c r="U27" i="8"/>
  <c r="N27" i="8"/>
  <c r="V26" i="8"/>
  <c r="U26" i="8"/>
  <c r="S26" i="8"/>
  <c r="Q26" i="8"/>
  <c r="N26" i="8"/>
  <c r="V25" i="8"/>
  <c r="U25" i="8"/>
  <c r="S25" i="8"/>
  <c r="Q25" i="8"/>
  <c r="N25" i="8"/>
  <c r="V24" i="8"/>
  <c r="X24" i="8" s="1"/>
  <c r="U24" i="8"/>
  <c r="S24" i="8"/>
  <c r="Q24" i="8"/>
  <c r="N24" i="8"/>
  <c r="V23" i="8"/>
  <c r="U23" i="8"/>
  <c r="S23" i="8"/>
  <c r="Q23" i="8"/>
  <c r="N23" i="8"/>
  <c r="V22" i="8"/>
  <c r="U22" i="8"/>
  <c r="S22" i="8"/>
  <c r="Q22" i="8"/>
  <c r="N22" i="8"/>
  <c r="V21" i="8"/>
  <c r="U21" i="8"/>
  <c r="S21" i="8"/>
  <c r="Q21" i="8"/>
  <c r="N21" i="8"/>
  <c r="V20" i="8"/>
  <c r="U20" i="8"/>
  <c r="S20" i="8"/>
  <c r="Q20" i="8"/>
  <c r="N20" i="8"/>
  <c r="V19" i="8"/>
  <c r="U19" i="8"/>
  <c r="S19" i="8"/>
  <c r="Q19" i="8"/>
  <c r="N19" i="8"/>
  <c r="V18" i="8"/>
  <c r="U18" i="8"/>
  <c r="S18" i="8"/>
  <c r="Q18" i="8"/>
  <c r="N18" i="8"/>
  <c r="V17" i="8"/>
  <c r="U17" i="8"/>
  <c r="S17" i="8"/>
  <c r="Q17" i="8"/>
  <c r="N17" i="8"/>
  <c r="V16" i="8"/>
  <c r="U16" i="8"/>
  <c r="S16" i="8"/>
  <c r="Q16" i="8"/>
  <c r="N16" i="8"/>
  <c r="V15" i="8"/>
  <c r="S15" i="8"/>
  <c r="W15" i="8" s="1"/>
  <c r="N15" i="8"/>
  <c r="V14" i="8"/>
  <c r="S14" i="8"/>
  <c r="N14" i="8"/>
  <c r="V13" i="8"/>
  <c r="S13" i="8"/>
  <c r="N13" i="8"/>
  <c r="V12" i="8"/>
  <c r="S12" i="8"/>
  <c r="N12" i="8"/>
  <c r="U11" i="8"/>
  <c r="S11" i="8"/>
  <c r="N11" i="8"/>
  <c r="V11" i="8" s="1"/>
  <c r="U10" i="8"/>
  <c r="S10" i="8"/>
  <c r="N10" i="8"/>
  <c r="V10" i="8" s="1"/>
  <c r="U9" i="8"/>
  <c r="S9" i="8"/>
  <c r="N9" i="8"/>
  <c r="V9" i="8" s="1"/>
  <c r="U8" i="8"/>
  <c r="S8" i="8"/>
  <c r="N8" i="8"/>
  <c r="V8" i="8" s="1"/>
  <c r="U7" i="8"/>
  <c r="S7" i="8"/>
  <c r="N7" i="8"/>
  <c r="V7" i="8" s="1"/>
  <c r="U6" i="8"/>
  <c r="S6" i="8"/>
  <c r="N6" i="8"/>
  <c r="V6" i="8" s="1"/>
  <c r="U5" i="8"/>
  <c r="S5" i="8"/>
  <c r="N5" i="8"/>
  <c r="V5" i="8" s="1"/>
  <c r="U4" i="8"/>
  <c r="S4" i="8"/>
  <c r="N4" i="8"/>
  <c r="V4" i="8" s="1"/>
  <c r="U3" i="8"/>
  <c r="S3" i="8"/>
  <c r="N3" i="8"/>
  <c r="V3" i="8" s="1"/>
  <c r="U2" i="8"/>
  <c r="S2" i="8"/>
  <c r="N2" i="8"/>
  <c r="V2" i="8" s="1"/>
  <c r="X13" i="8" l="1"/>
  <c r="X15" i="8"/>
  <c r="F15" i="8" s="1"/>
  <c r="X11" i="8"/>
  <c r="X26" i="8"/>
  <c r="X8" i="8"/>
  <c r="X20" i="8"/>
  <c r="X6" i="8"/>
  <c r="X30" i="8"/>
  <c r="W28" i="8"/>
  <c r="X21" i="8"/>
  <c r="X23" i="8"/>
  <c r="X12" i="8"/>
  <c r="X14" i="8"/>
  <c r="X4" i="8"/>
  <c r="X10" i="8"/>
  <c r="X18" i="8"/>
  <c r="X16" i="8"/>
  <c r="X29" i="8"/>
  <c r="X22" i="8"/>
  <c r="W27" i="8"/>
  <c r="W17" i="8"/>
  <c r="W21" i="8"/>
  <c r="W14" i="8"/>
  <c r="X28" i="8"/>
  <c r="X25" i="8"/>
  <c r="X27" i="8"/>
  <c r="W11" i="8"/>
  <c r="W16" i="8"/>
  <c r="X17" i="8"/>
  <c r="W20" i="8"/>
  <c r="W23" i="8"/>
  <c r="W13" i="8"/>
  <c r="W19" i="8"/>
  <c r="X19" i="8"/>
  <c r="W18" i="8"/>
  <c r="W12" i="8"/>
  <c r="X31" i="8"/>
  <c r="W6" i="8"/>
  <c r="W22" i="8"/>
  <c r="W24" i="8"/>
  <c r="X3" i="8"/>
  <c r="W3" i="8"/>
  <c r="X7" i="8"/>
  <c r="W7" i="8"/>
  <c r="W2" i="8"/>
  <c r="X2" i="8"/>
  <c r="X5" i="8"/>
  <c r="W5" i="8"/>
  <c r="W9" i="8"/>
  <c r="X9" i="8"/>
  <c r="W30" i="8"/>
  <c r="W10" i="8"/>
  <c r="W29" i="8"/>
  <c r="W4" i="8"/>
  <c r="W8" i="8"/>
  <c r="W26" i="8"/>
  <c r="W25" i="8"/>
  <c r="W31" i="8"/>
  <c r="F10" i="8" l="1"/>
  <c r="F9" i="8"/>
  <c r="F13" i="8"/>
  <c r="F14" i="8"/>
  <c r="F11" i="8"/>
  <c r="F12" i="8"/>
  <c r="F16" i="8"/>
  <c r="F17" i="8"/>
  <c r="F18" i="8"/>
  <c r="F6" i="8"/>
  <c r="F5" i="8"/>
  <c r="AA4" i="8"/>
  <c r="AB5" i="8"/>
  <c r="AA5" i="8"/>
  <c r="F3" i="8"/>
  <c r="F2" i="8"/>
  <c r="AB3" i="8"/>
  <c r="AA3" i="8"/>
  <c r="AB2" i="8"/>
  <c r="AB4" i="8"/>
  <c r="F8" i="8"/>
  <c r="F4" i="8"/>
  <c r="F7" i="8"/>
  <c r="G34" i="6" l="1"/>
  <c r="G33" i="6"/>
  <c r="G32" i="6"/>
  <c r="G30" i="6"/>
  <c r="G12" i="6"/>
  <c r="B11" i="7"/>
  <c r="G26" i="6"/>
  <c r="G23" i="6"/>
  <c r="G22" i="6"/>
  <c r="G13" i="6"/>
  <c r="D25" i="7"/>
  <c r="E25" i="7"/>
  <c r="C25" i="7"/>
  <c r="F16" i="7"/>
  <c r="F17" i="7"/>
  <c r="F18" i="7"/>
  <c r="F19" i="7"/>
  <c r="F20" i="7"/>
  <c r="F21" i="7"/>
  <c r="F22" i="7"/>
  <c r="F23" i="7"/>
  <c r="F24" i="7"/>
  <c r="F15" i="7"/>
  <c r="E9" i="7"/>
  <c r="D7" i="7"/>
  <c r="D8" i="7"/>
  <c r="D10" i="7"/>
  <c r="C8" i="7"/>
  <c r="C7" i="7"/>
  <c r="B7" i="7"/>
  <c r="G25" i="6"/>
  <c r="G21" i="6"/>
  <c r="G20" i="6"/>
  <c r="G18" i="6"/>
  <c r="G17" i="6"/>
  <c r="C19" i="5"/>
  <c r="E18" i="5"/>
  <c r="E17" i="5"/>
  <c r="E15" i="5"/>
  <c r="E14" i="5"/>
  <c r="E13" i="5"/>
  <c r="E11" i="5"/>
  <c r="E9" i="5"/>
  <c r="C4" i="5" s="1"/>
  <c r="D4" i="5" s="1"/>
  <c r="C3" i="5"/>
  <c r="D3" i="5" s="1"/>
  <c r="F11" i="5" l="1"/>
  <c r="F18" i="5"/>
  <c r="F15" i="5"/>
  <c r="F14" i="5"/>
  <c r="E19" i="5"/>
  <c r="F17" i="5"/>
  <c r="F13" i="5"/>
  <c r="F9" i="5"/>
  <c r="E10" i="7"/>
  <c r="E7" i="7"/>
  <c r="F25" i="7"/>
  <c r="E8" i="7"/>
  <c r="C11" i="7"/>
  <c r="D11" i="7"/>
  <c r="L54" i="3"/>
  <c r="K54" i="3"/>
  <c r="L49" i="3"/>
  <c r="K49" i="3"/>
  <c r="L48" i="3"/>
  <c r="K48" i="3"/>
  <c r="L35" i="3"/>
  <c r="K35" i="3"/>
  <c r="E11" i="7" l="1"/>
  <c r="K25" i="3"/>
  <c r="L25" i="3"/>
  <c r="K26" i="3"/>
  <c r="L26" i="3"/>
  <c r="K30" i="3"/>
  <c r="L30" i="3"/>
  <c r="K34" i="3"/>
  <c r="L34" i="3"/>
  <c r="K41" i="3"/>
  <c r="L41" i="3"/>
  <c r="K42" i="3"/>
  <c r="L42" i="3"/>
  <c r="K43" i="3"/>
  <c r="L43" i="3"/>
  <c r="K47" i="3"/>
  <c r="L47" i="3"/>
  <c r="K53" i="3"/>
  <c r="L53" i="3"/>
  <c r="K60" i="3"/>
  <c r="L60" i="3"/>
  <c r="K64" i="3"/>
  <c r="L64" i="3"/>
  <c r="K65" i="3"/>
  <c r="L65" i="3"/>
  <c r="K66" i="3"/>
  <c r="L66" i="3"/>
  <c r="F17" i="4"/>
  <c r="I106" i="3" l="1"/>
  <c r="J99" i="3"/>
  <c r="J23" i="4"/>
  <c r="J22" i="4"/>
  <c r="B25" i="4" l="1"/>
  <c r="F19" i="4"/>
  <c r="J19" i="4" s="1"/>
  <c r="F15" i="4"/>
  <c r="F14" i="4"/>
  <c r="F10" i="4"/>
  <c r="J11" i="4" s="1"/>
  <c r="F8" i="4"/>
  <c r="F6" i="4"/>
  <c r="F5" i="4"/>
  <c r="F25" i="4" l="1"/>
  <c r="J8" i="4"/>
  <c r="J12" i="4"/>
  <c r="J5" i="4"/>
  <c r="J14" i="4"/>
  <c r="J6" i="4"/>
  <c r="J13" i="4"/>
  <c r="J7" i="4"/>
  <c r="J10" i="4"/>
  <c r="J15" i="4"/>
  <c r="J17" i="4"/>
  <c r="J25" i="4" l="1"/>
  <c r="L39" i="4" l="1"/>
  <c r="H94" i="3" l="1"/>
  <c r="K132" i="3" l="1"/>
  <c r="K125" i="3" l="1"/>
  <c r="K131" i="3"/>
  <c r="K127" i="3" l="1"/>
  <c r="K122" i="3" l="1"/>
  <c r="K126" i="3" l="1"/>
  <c r="D136" i="3" s="1"/>
  <c r="K130" i="3" l="1"/>
  <c r="F136" i="3" s="1"/>
  <c r="J94" i="3" l="1"/>
  <c r="K121" i="3" l="1"/>
  <c r="K120" i="3" l="1"/>
  <c r="B136" i="3" l="1"/>
  <c r="H136" i="3" s="1"/>
</calcChain>
</file>

<file path=xl/sharedStrings.xml><?xml version="1.0" encoding="utf-8"?>
<sst xmlns="http://schemas.openxmlformats.org/spreadsheetml/2006/main" count="539" uniqueCount="296">
  <si>
    <t>QUADRO DE AVALIAÇÃO E RESPONSABILIZAÇÃO - 2021</t>
  </si>
  <si>
    <t>Direção-Geral de Política do Mar</t>
  </si>
  <si>
    <t>MISSÃO:  A DGPM tem por missão desenvolver e atualizar a Estratégia Nacional para o Mar (ENM), elaborar e propor a política nacional do mar nas suas diversas vertentes, planear e ordenar o espaço marítimo nos seus diferentes usos e atividades, acompanhar e participar no desenvolvimento da Política Marítima Integrada (PMI) da União Europeia e promover a cooperação nacional e internacional no âmbito do mar (cf. artigo 2.º, n.º 1, do Decreto Regulamentar n.º 17/2012).</t>
  </si>
  <si>
    <t>Objectivos Estratégicos</t>
  </si>
  <si>
    <t>OE1:</t>
  </si>
  <si>
    <t>Assegurar o apoio à implementação da política pública para o mar, enquanto política marítima integrada</t>
  </si>
  <si>
    <t>OE2:</t>
  </si>
  <si>
    <t>Assegurar a Comunicação Estratégica e a Literacia para os assuntos do mar</t>
  </si>
  <si>
    <t>OE3:</t>
  </si>
  <si>
    <t xml:space="preserve">Contribuir para uma política externa na área do mar que projete Portugal como um ator de relevo no plano Europeu e internacional </t>
  </si>
  <si>
    <t>OE4:</t>
  </si>
  <si>
    <t>Contribuir para a promoção e financiamento da economia azul sustentável e para a proteção e valorização do capital natural marinho</t>
  </si>
  <si>
    <t>OE5:</t>
  </si>
  <si>
    <t>Implementar medidas inovadoras e de modernização de gestão pública</t>
  </si>
  <si>
    <t>Objetivos operacionais</t>
  </si>
  <si>
    <t>Eficácia</t>
  </si>
  <si>
    <t>Ponderação</t>
  </si>
  <si>
    <t>OOP1 - Apoiar tecnicamente a ação de governação na área do mar, assegurando a monitorização e avaliação da ENM e o apoio à CIAM</t>
  </si>
  <si>
    <t>Peso</t>
  </si>
  <si>
    <t>INDICADORES</t>
  </si>
  <si>
    <t>Meta 2021</t>
  </si>
  <si>
    <t>Tolerância</t>
  </si>
  <si>
    <t>Valor crítico</t>
  </si>
  <si>
    <t>RESULTADO</t>
  </si>
  <si>
    <t>TAXA  REALIZAÇÃO</t>
  </si>
  <si>
    <t>CLASSIFICAÇÃO</t>
  </si>
  <si>
    <t>Indicador 1 - Número  de relatórios de monitorização de apoio à ENM</t>
  </si>
  <si>
    <t>Indicador 2 - Taxa de resposta às solicitações para apoio técnico à decisão do Ministro do Mar</t>
  </si>
  <si>
    <t>NA</t>
  </si>
  <si>
    <t>OOP2 - Garantir a monitorização das fontes de financiamento públicas de diferente natureza em suporte à Estratégia Nacional para o Mar 2021-2030</t>
  </si>
  <si>
    <t xml:space="preserve">Indicador 3 - Número de relatórios de monitorização ITIMar </t>
  </si>
  <si>
    <t xml:space="preserve">OOP4 - Dinamizar o Programa “Escola Azul” e a literacia do Oceano </t>
  </si>
  <si>
    <t>Indicador 4 - Taxa de acompanhamento da Rede Nacional Escola Azul</t>
  </si>
  <si>
    <t>Indicador 5 - Participação em iniciativas nacionais e internacionais de  literacia do Oceano</t>
  </si>
  <si>
    <t>Eficiência</t>
  </si>
  <si>
    <t>OOP5 - Apoiar a ação externa do Estado nos assuntos internacionais relacionados com o Mar e na PMI da UE</t>
  </si>
  <si>
    <t>Indicador 6 - Percentagem de respostas face ao universo de solicitações do Ministério dos Negócios Estrangeiros no âmbito da cooperação internacional na área do mar</t>
  </si>
  <si>
    <t xml:space="preserve">Indicador 7 - Número de participações em iniciativas da Política Marítima Integrada da União Europeia (Participação nas reuniões do Grupo de peritos da PMI, Dia Europeu do Mar, Atlantic Strategy Group, Steering Group Westmed.  </t>
  </si>
  <si>
    <t xml:space="preserve">Indicador 8 -  Taxa de resposta às solicitações no âmbito da Presidência Portuguesa 2021   </t>
  </si>
  <si>
    <t>OOP6 - Implementar o Programa Crescimento Azul EEA Grants 2014-2021</t>
  </si>
  <si>
    <t>Indicador  9 - Número de relatórios anuais referentes à Gestão do Programa Crescimento Azul - EEA Grants</t>
  </si>
  <si>
    <t>Indicador  10 - Número de projetos aprovados ao abrigo do Programa Crescimento Azul - EEA Grants</t>
  </si>
  <si>
    <t>Indicador  11 - Número de avisos lançados no âmbito do Programa Crescimento Azul EEA Grants</t>
  </si>
  <si>
    <t xml:space="preserve">OOP7 - Garantir o apoio Financeiro, administrativo, logístico e técnico à DGPM e ao Fundo Azul </t>
  </si>
  <si>
    <t>Indicador 12 - Número de relatórios anuais referentes à Gestão &amp; Contas do Fundo Azul</t>
  </si>
  <si>
    <t>Indicador 13 - Taxa de Execução do Orçamento de Funcionamento</t>
  </si>
  <si>
    <t>Qualidade</t>
  </si>
  <si>
    <t>OOP9 - Melhorar a satisfação dos clientes  externos</t>
  </si>
  <si>
    <t>INDICADOR</t>
  </si>
  <si>
    <t>Indicador 14 - Nível de satisfação (0-5) dos clientes externos (inclui empresas e promotores)</t>
  </si>
  <si>
    <t>OOP10 - Assegurar um conjunto de política de gestão de pessoas, visando a conciliação entre a vida profissional, pessoal e familiar e prevenir o absentismo</t>
  </si>
  <si>
    <t>Indicador 15 - Nível de satisfação dos trabalhadores</t>
  </si>
  <si>
    <t>Indicador 16 - Taxa de trabalhadores/as com parecer favorável à solicitação de jornada continua ou outras modalidades de trabalho</t>
  </si>
  <si>
    <t>Indicador 17. -Taxa de Implementação da Medida Simplex ePayment Request (FinMar)</t>
  </si>
  <si>
    <t>NOTA EXPLICATIVA</t>
  </si>
  <si>
    <t>Ind. 1</t>
  </si>
  <si>
    <r>
      <rPr>
        <u/>
        <sz val="9"/>
        <rFont val="Calibri"/>
        <family val="2"/>
      </rPr>
      <t>Fórmula de cálculo</t>
    </r>
    <r>
      <rPr>
        <sz val="9"/>
        <rFont val="Calibri"/>
        <family val="2"/>
      </rPr>
      <t xml:space="preserve">: 
</t>
    </r>
    <r>
      <rPr>
        <u/>
        <sz val="9"/>
        <rFont val="Calibri"/>
        <family val="2"/>
      </rPr>
      <t>Valor crítico</t>
    </r>
    <r>
      <rPr>
        <sz val="9"/>
        <rFont val="Calibri"/>
        <family val="2"/>
      </rPr>
      <t xml:space="preserve">: 
</t>
    </r>
    <r>
      <rPr>
        <u/>
        <sz val="9"/>
        <rFont val="Calibri"/>
        <family val="2"/>
      </rPr>
      <t>Fonte de Verificação</t>
    </r>
    <r>
      <rPr>
        <sz val="9"/>
        <rFont val="Calibri"/>
        <family val="2"/>
      </rPr>
      <t>:</t>
    </r>
  </si>
  <si>
    <t>Ind. 2</t>
  </si>
  <si>
    <t>Ind. 3</t>
  </si>
  <si>
    <t>Ind. 4</t>
  </si>
  <si>
    <t>Ind. 5</t>
  </si>
  <si>
    <t>Ind. 6</t>
  </si>
  <si>
    <t>Ind. 7</t>
  </si>
  <si>
    <t>Ind. 8</t>
  </si>
  <si>
    <t>Ind. 9</t>
  </si>
  <si>
    <t>Ind. 10</t>
  </si>
  <si>
    <t>Ind. 11</t>
  </si>
  <si>
    <t>Ind. 12</t>
  </si>
  <si>
    <t>Ind. 13</t>
  </si>
  <si>
    <t>Ind. 14</t>
  </si>
  <si>
    <t>Ind. 15</t>
  </si>
  <si>
    <t>Ind. 16</t>
  </si>
  <si>
    <t>Ind. 17</t>
  </si>
  <si>
    <t>Recursos Humanos</t>
  </si>
  <si>
    <t>DESIGNAÇÃO</t>
  </si>
  <si>
    <t>PONTUAÇÃO</t>
  </si>
  <si>
    <t>PLANEADOS</t>
  </si>
  <si>
    <t>REALIZADOS</t>
  </si>
  <si>
    <t>DESVIO</t>
  </si>
  <si>
    <t>Dirigentes - Direção Superior</t>
  </si>
  <si>
    <t>Dirigentes - Direção intermédia e chefes de equipa</t>
  </si>
  <si>
    <t>Técnico/a Superior - (inclui especialistas de informática e inspetores)</t>
  </si>
  <si>
    <t>Assistente Técnico (inclui técnicos de informática)</t>
  </si>
  <si>
    <t>Assistente operacional</t>
  </si>
  <si>
    <t>Total</t>
  </si>
  <si>
    <t>Recursos Financeiros</t>
  </si>
  <si>
    <t>Unidade: euros</t>
  </si>
  <si>
    <t>EXECUTADOS</t>
  </si>
  <si>
    <t>Orçamento de Funcionamento</t>
  </si>
  <si>
    <t>Despesas com Pessoal</t>
  </si>
  <si>
    <t>Aquisições de Bens e Serviços</t>
  </si>
  <si>
    <t>Transferências correntes</t>
  </si>
  <si>
    <t>Outras despesas correntes</t>
  </si>
  <si>
    <t>Despesas de capital</t>
  </si>
  <si>
    <t>Orçamento de Projetos</t>
  </si>
  <si>
    <t>TOTAL (OF+Projetos+Outros)</t>
  </si>
  <si>
    <t>Relação entre objetivos estratégicos e objetivos operacionais</t>
  </si>
  <si>
    <t>Obj. oper. 1</t>
  </si>
  <si>
    <t>Obj. oper. 2</t>
  </si>
  <si>
    <t>Obj. oper. 3</t>
  </si>
  <si>
    <t>Obj. oper. 4</t>
  </si>
  <si>
    <t>Obj. oper. 5</t>
  </si>
  <si>
    <t>Obj. oper. 6</t>
  </si>
  <si>
    <t>Obj. oper. 7</t>
  </si>
  <si>
    <t>Obj. oper. 8</t>
  </si>
  <si>
    <t>Obj. oper. 9</t>
  </si>
  <si>
    <t>Obj. oper. 10</t>
  </si>
  <si>
    <t>Obj. oper. 11</t>
  </si>
  <si>
    <t>Objetivo Estratégico 1</t>
  </si>
  <si>
    <t>X</t>
  </si>
  <si>
    <t>Objetivo Estratégico 2</t>
  </si>
  <si>
    <t>Objetivo Estratégico 3</t>
  </si>
  <si>
    <t>Objetivo Estratégico 4</t>
  </si>
  <si>
    <t>Objetivo Estratégico 5</t>
  </si>
  <si>
    <t>Avaliação final</t>
  </si>
  <si>
    <t>(Taxa de realização * Peso)</t>
  </si>
  <si>
    <t>OOP5 - Apoiar a ação externa do Estado nos assuntos internacionais relacionados com o Mar e na PMI da EU</t>
  </si>
  <si>
    <t xml:space="preserve">OOP11 - Assegurar a modernização e transformação digital da organização e a sua sustentabilidade </t>
  </si>
  <si>
    <t>Parâmetros</t>
  </si>
  <si>
    <t>Eficácia (Ponderação = x%)</t>
  </si>
  <si>
    <t>Qualidade (Ponderação = x%)</t>
  </si>
  <si>
    <t>IND 1</t>
  </si>
  <si>
    <t>IND 2</t>
  </si>
  <si>
    <t>IND 3</t>
  </si>
  <si>
    <t>IND 4</t>
  </si>
  <si>
    <t>IND 5</t>
  </si>
  <si>
    <t>IND 6</t>
  </si>
  <si>
    <r>
      <t xml:space="preserve">Objetivos mais relevantes: Objetivo OOP1 (12%), Objetivo OOP2 (12%), Objetivo OOP4 (12%), Objetivo OOP5 (12%), Objetivo OOP10 (21%)
 </t>
    </r>
    <r>
      <rPr>
        <u/>
        <sz val="10"/>
        <color theme="0" tint="-0.499984740745262"/>
        <rFont val="Arial"/>
        <family val="2"/>
      </rPr>
      <t>A sombreadro</t>
    </r>
  </si>
  <si>
    <t>REGRA: O conjunto dos objetivos operacionais mais relevantes (x), cumprem x%.
Para este efeito, são considerados objetivos mais relevantes aqueles que, somando os pesos por ordem decrescente de contribuição para a avaliação final, perfaçam uma percentagem superior a 50%, resultante do apuramento de, pelo menos, metade dos objectivos.</t>
  </si>
  <si>
    <t>Orçamento de Atividades para 2021</t>
  </si>
  <si>
    <t>Agrupamento da Despesa</t>
  </si>
  <si>
    <t>Receitas Comunitárias</t>
  </si>
  <si>
    <t>Receitas por Transferência</t>
  </si>
  <si>
    <t>Receitas Gerais</t>
  </si>
  <si>
    <t>Gerais</t>
  </si>
  <si>
    <t>Aquisição de Bens e Serviços</t>
  </si>
  <si>
    <t>Aquisição de Bens de Capital – Informática</t>
  </si>
  <si>
    <t>Outros</t>
  </si>
  <si>
    <t>Orçamento de projetos para 2021</t>
  </si>
  <si>
    <t>Projetos incluídos no Plafond</t>
  </si>
  <si>
    <t xml:space="preserve">Total </t>
  </si>
  <si>
    <t>EUCISE2020 - Ambiente Comum de Partilha de Informação da União Europeia (CISE)</t>
  </si>
  <si>
    <t>703_Sama</t>
  </si>
  <si>
    <t>MARINE-EO</t>
  </si>
  <si>
    <t>BLUEMED</t>
  </si>
  <si>
    <t>EEA Grants - Programme Operator - Gestão do Programa</t>
  </si>
  <si>
    <t>EEA Grants - Programme Operator - Financiamento de Projetos</t>
  </si>
  <si>
    <t>INTERMAR - Internacionalização do Mar em Portugal</t>
  </si>
  <si>
    <t>Assistência Técnica do OI POMAR 2020</t>
  </si>
  <si>
    <t>SEAMind Plataform</t>
  </si>
  <si>
    <t>Implementação de um Sistema de Gestão Documental</t>
  </si>
  <si>
    <t>DGPM-QUAR 2021</t>
  </si>
  <si>
    <t>Peso dos parâmetros na avaliação final</t>
  </si>
  <si>
    <t>Objetivos</t>
  </si>
  <si>
    <t>Peso de cada objetivo no respectivo parâmetro</t>
  </si>
  <si>
    <t>Peso de cada objetivo na avaliação final</t>
  </si>
  <si>
    <t>Indicadores</t>
  </si>
  <si>
    <t>Peso de cada indicador no respectivo objetivo</t>
  </si>
  <si>
    <t>Peso de cada indicador na avaliação final</t>
  </si>
  <si>
    <t>Objetivo 1</t>
  </si>
  <si>
    <t>Indicador 1</t>
  </si>
  <si>
    <t>Objetivo 2</t>
  </si>
  <si>
    <t>Indicador 2</t>
  </si>
  <si>
    <t>Indicador 3</t>
  </si>
  <si>
    <t>Objetivo 3</t>
  </si>
  <si>
    <t>Indicador 4</t>
  </si>
  <si>
    <t>Objetivo 4</t>
  </si>
  <si>
    <t>Indicador 5</t>
  </si>
  <si>
    <t>Indicador 6</t>
  </si>
  <si>
    <t>Indicador 7</t>
  </si>
  <si>
    <t>Indicador 8</t>
  </si>
  <si>
    <t>Objetivo 5</t>
  </si>
  <si>
    <t>Indicador 9</t>
  </si>
  <si>
    <t>Objetivo 6</t>
  </si>
  <si>
    <t>Indicador 10</t>
  </si>
  <si>
    <t>Objetivo 7</t>
  </si>
  <si>
    <t>Indicador 11</t>
  </si>
  <si>
    <t>Indicador 12</t>
  </si>
  <si>
    <t>Objetivo 8</t>
  </si>
  <si>
    <t>Indicador 13</t>
  </si>
  <si>
    <t>Indicador 14</t>
  </si>
  <si>
    <t>Indicador 15</t>
  </si>
  <si>
    <t>Objetivo 9</t>
  </si>
  <si>
    <t>Indicador 16</t>
  </si>
  <si>
    <t>Indicador 17</t>
  </si>
  <si>
    <r>
      <t xml:space="preserve">Objetivos mais relevantes: Objetivo 4 (36%), Objetivo 5 (14%), Objetivo 2 (10%), Objetivo 7 (7%), Objetivo 9 (7%), Objetivo 8 (6%) 
 </t>
    </r>
    <r>
      <rPr>
        <u/>
        <sz val="10"/>
        <color theme="0" tint="-0.499984740745262"/>
        <rFont val="Arial"/>
        <family val="2"/>
      </rPr>
      <t>A sombreadro</t>
    </r>
  </si>
  <si>
    <t>REGRA: O conjunto dos objetivos operacionais mais relevantes (6), cumprem 80%.
Para este efeito, são considerados objetivos mais relevantes aqueles que, somando os pesos por ordem decrescente de contribuição para a avaliação final, perfaçam uma percentagem superior a 50%, resultante do apuramento de, pelo menos, metade dos objectivos.</t>
  </si>
  <si>
    <t>SIM</t>
  </si>
  <si>
    <t>NÚMERO TOTAL DE OBJETIVOS</t>
  </si>
  <si>
    <t>50% DOS OBJETIVOS</t>
  </si>
  <si>
    <t>PESO DOS OBJETIVOS RELEVANTES</t>
  </si>
  <si>
    <t>PARAMETRO</t>
  </si>
  <si>
    <t>NÚMERO DE OBJETIVO</t>
  </si>
  <si>
    <t>PESO DOS PARAMETROS</t>
  </si>
  <si>
    <t>PESO DOS OBJETIVOS</t>
  </si>
  <si>
    <t>PESO NO FINAL</t>
  </si>
  <si>
    <t>ORDEM DE PESO</t>
  </si>
  <si>
    <t>RELEVANTE?</t>
  </si>
  <si>
    <t>EFICÁCIA</t>
  </si>
  <si>
    <t>OOP1</t>
  </si>
  <si>
    <t>OOP2</t>
  </si>
  <si>
    <t>OOP4</t>
  </si>
  <si>
    <t>EFICIÊNCIA</t>
  </si>
  <si>
    <t>OOP5</t>
  </si>
  <si>
    <t>OOP6</t>
  </si>
  <si>
    <t>OOP7</t>
  </si>
  <si>
    <t>QUALIDADE</t>
  </si>
  <si>
    <t>OOP9</t>
  </si>
  <si>
    <t>OOP10</t>
  </si>
  <si>
    <t>AVALIAÇÃO FINAL</t>
  </si>
  <si>
    <t>PARAMETROS</t>
  </si>
  <si>
    <t>PESO</t>
  </si>
  <si>
    <t>OBJETIVOS OPERACIONAIS</t>
  </si>
  <si>
    <t>TAXA DE REALIZAÇÃO</t>
  </si>
  <si>
    <t>META</t>
  </si>
  <si>
    <t>TOLERÂNCIA</t>
  </si>
  <si>
    <t>VALOR CRÍTICO</t>
  </si>
  <si>
    <t>OBJETIVO</t>
  </si>
  <si>
    <t>TR x PI</t>
  </si>
  <si>
    <t>Avaliação Final</t>
  </si>
  <si>
    <t>OO1</t>
  </si>
  <si>
    <t>IND. 1</t>
  </si>
  <si>
    <t>Taxa de Realização</t>
  </si>
  <si>
    <t>IND. 2</t>
  </si>
  <si>
    <t>OO2</t>
  </si>
  <si>
    <t>IND. 3</t>
  </si>
  <si>
    <t>OO4</t>
  </si>
  <si>
    <t>IND. 4</t>
  </si>
  <si>
    <t>IND. 5</t>
  </si>
  <si>
    <t>OO5</t>
  </si>
  <si>
    <t>IND. 6</t>
  </si>
  <si>
    <t>IND. 7</t>
  </si>
  <si>
    <t>IND. 8</t>
  </si>
  <si>
    <t>OO6</t>
  </si>
  <si>
    <t>IND. 9</t>
  </si>
  <si>
    <t>IND. 10</t>
  </si>
  <si>
    <t>IND. 11</t>
  </si>
  <si>
    <t>OO7</t>
  </si>
  <si>
    <t>IND. 12</t>
  </si>
  <si>
    <t>IND. 13</t>
  </si>
  <si>
    <t>OO9</t>
  </si>
  <si>
    <t>IND. 14</t>
  </si>
  <si>
    <t>O10</t>
  </si>
  <si>
    <t>IND. 15</t>
  </si>
  <si>
    <t>IND. 16</t>
  </si>
  <si>
    <t>IND. 17</t>
  </si>
  <si>
    <t>IND. 18</t>
  </si>
  <si>
    <t>IND. 19</t>
  </si>
  <si>
    <t>IND. 20</t>
  </si>
  <si>
    <t>IND. 21</t>
  </si>
  <si>
    <t>IND. 22</t>
  </si>
  <si>
    <t>IND. 23</t>
  </si>
  <si>
    <t>IND. 24</t>
  </si>
  <si>
    <t>IND. 25</t>
  </si>
  <si>
    <t>IND. 26</t>
  </si>
  <si>
    <t>IND. 27</t>
  </si>
  <si>
    <t>IND. 28</t>
  </si>
  <si>
    <t>IND. 29</t>
  </si>
  <si>
    <t>IND. 30</t>
  </si>
  <si>
    <t>NÚMERO DE INDICADOR</t>
  </si>
  <si>
    <t>PONTO CRÍTICO</t>
  </si>
  <si>
    <t>REFERENCIAL 
&gt;0</t>
  </si>
  <si>
    <t>REFERENCIAL 
&lt;0</t>
  </si>
  <si>
    <t>IND.1</t>
  </si>
  <si>
    <t>IND.2</t>
  </si>
  <si>
    <t>IND.3</t>
  </si>
  <si>
    <t>IND.4</t>
  </si>
  <si>
    <t>IND.5</t>
  </si>
  <si>
    <t>IND.6</t>
  </si>
  <si>
    <t>IND.7</t>
  </si>
  <si>
    <t>IND.8</t>
  </si>
  <si>
    <t>IND.9</t>
  </si>
  <si>
    <t>IND.10</t>
  </si>
  <si>
    <t>IND.11</t>
  </si>
  <si>
    <t>IND.12</t>
  </si>
  <si>
    <t>IND.13</t>
  </si>
  <si>
    <t>IND.14</t>
  </si>
  <si>
    <t>IND.15</t>
  </si>
  <si>
    <t>IND.16</t>
  </si>
  <si>
    <t>IND.17</t>
  </si>
  <si>
    <t>Unidades Orgânicas</t>
  </si>
  <si>
    <t>Carreira/Categorias</t>
  </si>
  <si>
    <t>Dirigentes</t>
  </si>
  <si>
    <t>Técnico Superior</t>
  </si>
  <si>
    <t>Assistente Técnico</t>
  </si>
  <si>
    <t>Assistente Operacional</t>
  </si>
  <si>
    <t>Total Geral</t>
  </si>
  <si>
    <t>Gabinete da Direção (Direção)</t>
  </si>
  <si>
    <t>-</t>
  </si>
  <si>
    <t>Direção de Serviços de Estratégia (DSE)</t>
  </si>
  <si>
    <t>Direção de Serviços de Programação (DSP)</t>
  </si>
  <si>
    <t>Divisão de Apoio Jurídico, Financeiro e Administrativo (DAJFA)</t>
  </si>
  <si>
    <t>Direção</t>
  </si>
  <si>
    <t>DSE</t>
  </si>
  <si>
    <t>DSP</t>
  </si>
  <si>
    <t>DAJFA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</si>
</sst>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_-* #,##0.00\ _€_-;\-* #,##0.00\ _€_-;_-* &quot;-&quot;??\ _€_-;_-@_-"/>
    <numFmt numFmtId="166" formatCode="#,##0\ _€"/>
    <numFmt numFmtId="167" formatCode="0.0%"/>
    <numFmt numFmtId="168" formatCode="0.0000"/>
    <numFmt numFmtId="169" formatCode="0.000"/>
  </numFmts>
  <fonts count="90" x14ac:knownFonts="1">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sz val="10"/>
      <name val="Arial"/>
      <family val="2"/>
    </font>
    <font>
      <b/>
      <sz val="10"/>
      <color indexed="55"/>
      <name val="Calibri"/>
      <family val="2"/>
    </font>
    <font>
      <b/>
      <sz val="6.95"/>
      <color indexed="55"/>
      <name val="Calibri"/>
      <family val="2"/>
    </font>
    <font>
      <sz val="8"/>
      <name val="Calibri"/>
      <family val="2"/>
    </font>
    <font>
      <sz val="11"/>
      <color indexed="8"/>
      <name val="Verdana"/>
      <family val="2"/>
    </font>
    <font>
      <sz val="11"/>
      <name val="Arial"/>
      <family val="2"/>
    </font>
    <font>
      <b/>
      <sz val="10"/>
      <color indexed="9"/>
      <name val="Arial Narrow"/>
      <family val="2"/>
    </font>
    <font>
      <sz val="10"/>
      <name val="Arial Narrow"/>
      <family val="2"/>
    </font>
    <font>
      <b/>
      <sz val="6.95"/>
      <color indexed="55"/>
      <name val="Arial Narrow"/>
      <family val="2"/>
    </font>
    <font>
      <sz val="8"/>
      <color indexed="8"/>
      <name val="Arial Narrow"/>
      <family val="2"/>
    </font>
    <font>
      <sz val="10"/>
      <color indexed="8"/>
      <name val="Arial Narrow"/>
      <family val="2"/>
    </font>
    <font>
      <b/>
      <sz val="10"/>
      <color indexed="23"/>
      <name val="Arial Narrow"/>
      <family val="2"/>
    </font>
    <font>
      <b/>
      <sz val="6"/>
      <color indexed="55"/>
      <name val="Arial Narrow"/>
      <family val="2"/>
    </font>
    <font>
      <sz val="6"/>
      <color indexed="8"/>
      <name val="Arial Narrow"/>
      <family val="2"/>
    </font>
    <font>
      <b/>
      <sz val="10"/>
      <color indexed="8"/>
      <name val="Arial Narrow"/>
      <family val="2"/>
    </font>
    <font>
      <b/>
      <sz val="10"/>
      <name val="Arial Narrow"/>
      <family val="2"/>
    </font>
    <font>
      <b/>
      <sz val="10"/>
      <color indexed="55"/>
      <name val="Arial Narrow"/>
      <family val="2"/>
    </font>
    <font>
      <sz val="8"/>
      <name val="Arial Narrow"/>
      <family val="2"/>
    </font>
    <font>
      <b/>
      <sz val="12"/>
      <color indexed="16"/>
      <name val="Arial Narrow"/>
      <family val="2"/>
    </font>
    <font>
      <b/>
      <sz val="11"/>
      <color indexed="9"/>
      <name val="Arial Narrow"/>
      <family val="2"/>
    </font>
    <font>
      <sz val="11"/>
      <color theme="1"/>
      <name val="Calibri"/>
      <family val="2"/>
      <scheme val="minor"/>
    </font>
    <font>
      <sz val="11"/>
      <color theme="1"/>
      <name val="Verdana"/>
      <family val="2"/>
    </font>
    <font>
      <sz val="10"/>
      <color rgb="FFFF0000"/>
      <name val="Arial"/>
      <family val="2"/>
    </font>
    <font>
      <sz val="10"/>
      <color rgb="FFFF0000"/>
      <name val="Arial Narrow"/>
      <family val="2"/>
    </font>
    <font>
      <b/>
      <sz val="6.95"/>
      <color rgb="FFFF0000"/>
      <name val="Calibri"/>
      <family val="2"/>
    </font>
    <font>
      <sz val="8"/>
      <color rgb="FFFF0000"/>
      <name val="Arial Narrow"/>
      <family val="2"/>
    </font>
    <font>
      <b/>
      <sz val="6"/>
      <color rgb="FFFF0000"/>
      <name val="Arial Narrow"/>
      <family val="2"/>
    </font>
    <font>
      <sz val="8"/>
      <color rgb="FFFF0000"/>
      <name val="Arial"/>
      <family val="2"/>
    </font>
    <font>
      <sz val="8"/>
      <color theme="0"/>
      <name val="Arial Narrow"/>
      <family val="2"/>
    </font>
    <font>
      <b/>
      <sz val="8"/>
      <color theme="0"/>
      <name val="Arial Narrow"/>
      <family val="2"/>
    </font>
    <font>
      <b/>
      <sz val="6"/>
      <color rgb="FF969696"/>
      <name val="Arial Narrow"/>
      <family val="2"/>
    </font>
    <font>
      <b/>
      <sz val="10"/>
      <color theme="0"/>
      <name val="Arial Narrow"/>
      <family val="2"/>
    </font>
    <font>
      <b/>
      <sz val="8"/>
      <name val="Arial Narrow"/>
      <family val="2"/>
    </font>
    <font>
      <b/>
      <sz val="10"/>
      <name val="Arial"/>
      <family val="2"/>
    </font>
    <font>
      <b/>
      <sz val="11"/>
      <name val="Arial Narrow"/>
      <family val="2"/>
    </font>
    <font>
      <sz val="10"/>
      <name val="Arial"/>
      <family val="2"/>
    </font>
    <font>
      <sz val="10"/>
      <name val="Calibri"/>
      <family val="2"/>
    </font>
    <font>
      <sz val="10"/>
      <color theme="0"/>
      <name val="Arial Narrow"/>
      <family val="2"/>
    </font>
    <font>
      <b/>
      <sz val="11"/>
      <color theme="0"/>
      <name val="Arial Narrow"/>
      <family val="2"/>
    </font>
    <font>
      <b/>
      <sz val="11"/>
      <color indexed="8"/>
      <name val="Arial Narrow"/>
      <family val="2"/>
    </font>
    <font>
      <b/>
      <sz val="9"/>
      <name val="Arial Narrow"/>
      <family val="2"/>
    </font>
    <font>
      <b/>
      <sz val="11"/>
      <name val="Arial"/>
      <family val="2"/>
    </font>
    <font>
      <b/>
      <sz val="14"/>
      <color theme="0"/>
      <name val="Arial Narrow"/>
      <family val="2"/>
    </font>
    <font>
      <b/>
      <sz val="6.95"/>
      <name val="Arial Narrow"/>
      <family val="2"/>
    </font>
    <font>
      <b/>
      <sz val="6"/>
      <name val="Arial Narrow"/>
      <family val="2"/>
    </font>
    <font>
      <b/>
      <sz val="10"/>
      <color rgb="FFFF0000"/>
      <name val="Arial Narrow"/>
      <family val="2"/>
    </font>
    <font>
      <b/>
      <sz val="12"/>
      <name val="Arial Narrow"/>
      <family val="2"/>
    </font>
    <font>
      <sz val="12"/>
      <name val="Arial"/>
      <family val="2"/>
    </font>
    <font>
      <sz val="10"/>
      <name val="Arial"/>
      <family val="2"/>
    </font>
    <font>
      <sz val="8"/>
      <name val="Arial"/>
      <family val="2"/>
    </font>
    <font>
      <sz val="10"/>
      <color theme="6" tint="0.39997558519241921"/>
      <name val="Arial Narrow"/>
      <family val="2"/>
    </font>
    <font>
      <b/>
      <sz val="8"/>
      <color theme="6" tint="0.39997558519241921"/>
      <name val="Arial Narrow"/>
      <family val="2"/>
    </font>
    <font>
      <b/>
      <sz val="10"/>
      <color theme="6" tint="0.39997558519241921"/>
      <name val="Arial Narrow"/>
      <family val="2"/>
    </font>
    <font>
      <sz val="8"/>
      <color theme="4" tint="0.39997558519241921"/>
      <name val="Arial Narrow"/>
      <family val="2"/>
    </font>
    <font>
      <b/>
      <sz val="8"/>
      <color theme="4" tint="0.39997558519241921"/>
      <name val="Arial Narrow"/>
      <family val="2"/>
    </font>
    <font>
      <b/>
      <sz val="14"/>
      <color theme="1"/>
      <name val="Calibri"/>
      <family val="2"/>
      <scheme val="minor"/>
    </font>
    <font>
      <b/>
      <sz val="10"/>
      <color indexed="62"/>
      <name val="Arial"/>
      <family val="2"/>
    </font>
    <font>
      <b/>
      <sz val="10"/>
      <color indexed="56"/>
      <name val="Arial"/>
      <family val="2"/>
    </font>
    <font>
      <sz val="11"/>
      <color theme="1"/>
      <name val="Arial"/>
      <family val="2"/>
    </font>
    <font>
      <u/>
      <sz val="10"/>
      <name val="Arial"/>
      <family val="2"/>
    </font>
    <font>
      <u/>
      <sz val="10"/>
      <color theme="0" tint="-0.499984740745262"/>
      <name val="Arial"/>
      <family val="2"/>
    </font>
    <font>
      <sz val="10"/>
      <color theme="1"/>
      <name val="Arial"/>
      <family val="2"/>
    </font>
    <font>
      <sz val="12"/>
      <name val="Calibri"/>
      <family val="2"/>
    </font>
    <font>
      <sz val="8"/>
      <name val="Arial"/>
      <family val="2"/>
    </font>
    <font>
      <b/>
      <sz val="10"/>
      <name val="Calibri"/>
      <family val="2"/>
    </font>
    <font>
      <sz val="9"/>
      <name val="Calibri"/>
      <family val="2"/>
    </font>
    <font>
      <u/>
      <sz val="9"/>
      <name val="Calibri"/>
      <family val="2"/>
    </font>
    <font>
      <sz val="8"/>
      <name val="Trebuchet MS"/>
      <family val="2"/>
    </font>
    <font>
      <b/>
      <sz val="8"/>
      <name val="Trebuchet MS"/>
      <family val="2"/>
    </font>
    <font>
      <b/>
      <sz val="14"/>
      <name val="Trebuchet MS"/>
      <family val="2"/>
    </font>
    <font>
      <b/>
      <sz val="8"/>
      <color rgb="FFFFFFFF"/>
      <name val="Trebuchet MS"/>
      <family val="2"/>
    </font>
    <font>
      <sz val="10"/>
      <name val="Arial"/>
      <family val="2"/>
    </font>
    <font>
      <sz val="8"/>
      <name val="Century Gothic"/>
      <family val="2"/>
    </font>
    <font>
      <sz val="8"/>
      <color rgb="FFFFFFFF"/>
      <name val="Century Gothic"/>
      <family val="2"/>
    </font>
    <font>
      <b/>
      <sz val="8"/>
      <color rgb="FFFFFFFF"/>
      <name val="Century Gothic"/>
      <family val="2"/>
    </font>
    <font>
      <sz val="8"/>
      <color rgb="FF000000"/>
      <name val="Century Gothic"/>
      <family val="2"/>
    </font>
    <font>
      <b/>
      <sz val="8"/>
      <color rgb="FF000000"/>
      <name val="Century Gothic"/>
      <family val="2"/>
    </font>
    <font>
      <sz val="8"/>
      <color theme="0"/>
      <name val="Century Gothic"/>
      <family val="2"/>
    </font>
    <font>
      <sz val="10"/>
      <color theme="1"/>
      <name val="Trebuchet MS"/>
      <family val="2"/>
    </font>
    <font>
      <sz val="8"/>
      <color theme="1"/>
      <name val="Trebuchet MS"/>
      <family val="2"/>
    </font>
    <font>
      <b/>
      <sz val="8"/>
      <color theme="1"/>
      <name val="Trebuchet MS"/>
      <family val="2"/>
    </font>
  </fonts>
  <fills count="18">
    <fill>
      <patternFill patternType="none"/>
    </fill>
    <fill>
      <patternFill patternType="gray125"/>
    </fill>
    <fill>
      <patternFill patternType="solid">
        <fgColor indexed="9"/>
      </patternFill>
    </fill>
    <fill>
      <patternFill patternType="solid">
        <fgColor theme="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77933C"/>
        <bgColor indexed="64"/>
      </patternFill>
    </fill>
    <fill>
      <patternFill patternType="solid">
        <fgColor rgb="FF0E1B2A"/>
        <bgColor indexed="64"/>
      </patternFill>
    </fill>
    <fill>
      <patternFill patternType="solid">
        <fgColor rgb="FF054F7D"/>
        <bgColor indexed="64"/>
      </patternFill>
    </fill>
    <fill>
      <patternFill patternType="solid">
        <fgColor rgb="FFD9D9D9"/>
        <bgColor indexed="64"/>
      </patternFill>
    </fill>
    <fill>
      <patternFill patternType="solid">
        <fgColor rgb="FFBFBFBF"/>
        <bgColor indexed="64"/>
      </patternFill>
    </fill>
    <fill>
      <patternFill patternType="solid">
        <fgColor theme="5" tint="0.79998168889431442"/>
        <bgColor indexed="64"/>
      </patternFill>
    </fill>
  </fills>
  <borders count="158">
    <border>
      <left/>
      <right/>
      <top/>
      <bottom/>
      <diagonal/>
    </border>
    <border>
      <left/>
      <right/>
      <top style="medium">
        <color indexed="23"/>
      </top>
      <bottom style="medium">
        <color indexed="23"/>
      </bottom>
      <diagonal/>
    </border>
    <border>
      <left style="thin">
        <color indexed="23"/>
      </left>
      <right style="thin">
        <color indexed="23"/>
      </right>
      <top style="medium">
        <color indexed="23"/>
      </top>
      <bottom style="thin">
        <color indexed="23"/>
      </bottom>
      <diagonal/>
    </border>
    <border>
      <left/>
      <right/>
      <top style="medium">
        <color indexed="55"/>
      </top>
      <bottom style="medium">
        <color indexed="23"/>
      </bottom>
      <diagonal/>
    </border>
    <border>
      <left/>
      <right/>
      <top style="medium">
        <color indexed="23"/>
      </top>
      <bottom/>
      <diagonal/>
    </border>
    <border>
      <left/>
      <right style="thin">
        <color indexed="23"/>
      </right>
      <top style="medium">
        <color indexed="23"/>
      </top>
      <bottom style="medium">
        <color indexed="23"/>
      </bottom>
      <diagonal/>
    </border>
    <border>
      <left/>
      <right/>
      <top style="medium">
        <color indexed="23"/>
      </top>
      <bottom style="thin">
        <color indexed="23"/>
      </bottom>
      <diagonal/>
    </border>
    <border>
      <left style="medium">
        <color indexed="23"/>
      </left>
      <right/>
      <top style="thin">
        <color indexed="23"/>
      </top>
      <bottom style="thin">
        <color indexed="23"/>
      </bottom>
      <diagonal/>
    </border>
    <border>
      <left/>
      <right/>
      <top style="thin">
        <color indexed="23"/>
      </top>
      <bottom/>
      <diagonal/>
    </border>
    <border>
      <left style="thin">
        <color indexed="55"/>
      </left>
      <right style="thin">
        <color indexed="55"/>
      </right>
      <top style="medium">
        <color indexed="55"/>
      </top>
      <bottom style="medium">
        <color indexed="23"/>
      </bottom>
      <diagonal/>
    </border>
    <border>
      <left style="medium">
        <color indexed="23"/>
      </left>
      <right/>
      <top style="thin">
        <color indexed="23"/>
      </top>
      <bottom style="medium">
        <color indexed="23"/>
      </bottom>
      <diagonal/>
    </border>
    <border>
      <left/>
      <right style="thin">
        <color indexed="55"/>
      </right>
      <top style="medium">
        <color indexed="55"/>
      </top>
      <bottom style="medium">
        <color indexed="23"/>
      </bottom>
      <diagonal/>
    </border>
    <border>
      <left style="thin">
        <color indexed="55"/>
      </left>
      <right style="thin">
        <color indexed="55"/>
      </right>
      <top style="medium">
        <color indexed="55"/>
      </top>
      <bottom style="thin">
        <color indexed="55"/>
      </bottom>
      <diagonal/>
    </border>
    <border>
      <left/>
      <right/>
      <top/>
      <bottom style="medium">
        <color indexed="55"/>
      </bottom>
      <diagonal/>
    </border>
    <border>
      <left style="thin">
        <color indexed="55"/>
      </left>
      <right/>
      <top style="medium">
        <color indexed="55"/>
      </top>
      <bottom style="medium">
        <color indexed="23"/>
      </bottom>
      <diagonal/>
    </border>
    <border>
      <left/>
      <right/>
      <top style="medium">
        <color indexed="55"/>
      </top>
      <bottom/>
      <diagonal/>
    </border>
    <border>
      <left/>
      <right/>
      <top/>
      <bottom style="medium">
        <color indexed="23"/>
      </bottom>
      <diagonal/>
    </border>
    <border>
      <left style="thin">
        <color indexed="9"/>
      </left>
      <right style="thin">
        <color indexed="9"/>
      </right>
      <top/>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indexed="23"/>
      </left>
      <right/>
      <top style="medium">
        <color indexed="23"/>
      </top>
      <bottom style="thin">
        <color indexed="23"/>
      </bottom>
      <diagonal/>
    </border>
    <border>
      <left/>
      <right style="thin">
        <color indexed="23"/>
      </right>
      <top style="medium">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55"/>
      </top>
      <bottom style="thin">
        <color indexed="64"/>
      </bottom>
      <diagonal/>
    </border>
    <border>
      <left/>
      <right/>
      <top style="medium">
        <color indexed="55"/>
      </top>
      <bottom style="thin">
        <color indexed="64"/>
      </bottom>
      <diagonal/>
    </border>
    <border>
      <left style="thin">
        <color indexed="64"/>
      </left>
      <right/>
      <top style="thin">
        <color indexed="64"/>
      </top>
      <bottom style="medium">
        <color indexed="55"/>
      </bottom>
      <diagonal/>
    </border>
    <border>
      <left/>
      <right/>
      <top style="thin">
        <color indexed="64"/>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right/>
      <top style="thin">
        <color indexed="23"/>
      </top>
      <bottom style="medium">
        <color indexed="23"/>
      </bottom>
      <diagonal/>
    </border>
    <border>
      <left/>
      <right style="thin">
        <color indexed="23"/>
      </right>
      <top/>
      <bottom/>
      <diagonal/>
    </border>
    <border>
      <left/>
      <right/>
      <top style="thin">
        <color theme="0" tint="-0.499984740745262"/>
      </top>
      <bottom style="thin">
        <color theme="0" tint="-0.499984740745262"/>
      </bottom>
      <diagonal/>
    </border>
    <border>
      <left style="medium">
        <color indexed="23"/>
      </left>
      <right/>
      <top/>
      <bottom style="thin">
        <color indexed="23"/>
      </bottom>
      <diagonal/>
    </border>
    <border>
      <left/>
      <right/>
      <top/>
      <bottom style="thin">
        <color indexed="23"/>
      </bottom>
      <diagonal/>
    </border>
    <border>
      <left style="double">
        <color indexed="23"/>
      </left>
      <right/>
      <top style="double">
        <color indexed="23"/>
      </top>
      <bottom/>
      <diagonal/>
    </border>
    <border>
      <left/>
      <right/>
      <top style="double">
        <color indexed="23"/>
      </top>
      <bottom/>
      <diagonal/>
    </border>
    <border>
      <left/>
      <right style="double">
        <color indexed="23"/>
      </right>
      <top style="double">
        <color indexed="23"/>
      </top>
      <bottom/>
      <diagonal/>
    </border>
    <border>
      <left style="double">
        <color indexed="23"/>
      </left>
      <right/>
      <top/>
      <bottom/>
      <diagonal/>
    </border>
    <border>
      <left/>
      <right style="double">
        <color indexed="23"/>
      </right>
      <top/>
      <bottom/>
      <diagonal/>
    </border>
    <border>
      <left style="double">
        <color indexed="23"/>
      </left>
      <right/>
      <top style="medium">
        <color indexed="55"/>
      </top>
      <bottom/>
      <diagonal/>
    </border>
    <border>
      <left/>
      <right style="double">
        <color indexed="23"/>
      </right>
      <top style="medium">
        <color indexed="55"/>
      </top>
      <bottom/>
      <diagonal/>
    </border>
    <border>
      <left style="double">
        <color indexed="23"/>
      </left>
      <right/>
      <top/>
      <bottom style="medium">
        <color indexed="55"/>
      </bottom>
      <diagonal/>
    </border>
    <border>
      <left/>
      <right style="double">
        <color indexed="23"/>
      </right>
      <top/>
      <bottom style="medium">
        <color indexed="55"/>
      </bottom>
      <diagonal/>
    </border>
    <border>
      <left style="double">
        <color indexed="23"/>
      </left>
      <right/>
      <top style="thin">
        <color theme="0" tint="-0.499984740745262"/>
      </top>
      <bottom style="thin">
        <color theme="0" tint="-0.499984740745262"/>
      </bottom>
      <diagonal/>
    </border>
    <border>
      <left/>
      <right style="double">
        <color indexed="23"/>
      </right>
      <top style="thin">
        <color theme="0" tint="-0.499984740745262"/>
      </top>
      <bottom style="thin">
        <color theme="0" tint="-0.499984740745262"/>
      </bottom>
      <diagonal/>
    </border>
    <border>
      <left style="double">
        <color indexed="23"/>
      </left>
      <right/>
      <top style="thin">
        <color indexed="55"/>
      </top>
      <bottom style="thin">
        <color indexed="55"/>
      </bottom>
      <diagonal/>
    </border>
    <border>
      <left/>
      <right/>
      <top style="thin">
        <color indexed="55"/>
      </top>
      <bottom style="thin">
        <color indexed="55"/>
      </bottom>
      <diagonal/>
    </border>
    <border>
      <left style="double">
        <color indexed="23"/>
      </left>
      <right/>
      <top style="medium">
        <color indexed="55"/>
      </top>
      <bottom style="medium">
        <color indexed="55"/>
      </bottom>
      <diagonal/>
    </border>
    <border>
      <left/>
      <right style="double">
        <color indexed="23"/>
      </right>
      <top style="medium">
        <color indexed="55"/>
      </top>
      <bottom style="thin">
        <color indexed="64"/>
      </bottom>
      <diagonal/>
    </border>
    <border>
      <left/>
      <right style="double">
        <color indexed="23"/>
      </right>
      <top style="thin">
        <color indexed="64"/>
      </top>
      <bottom style="thin">
        <color indexed="64"/>
      </bottom>
      <diagonal/>
    </border>
    <border>
      <left/>
      <right style="double">
        <color indexed="23"/>
      </right>
      <top style="thin">
        <color indexed="64"/>
      </top>
      <bottom style="medium">
        <color indexed="55"/>
      </bottom>
      <diagonal/>
    </border>
    <border>
      <left style="double">
        <color indexed="23"/>
      </left>
      <right/>
      <top style="medium">
        <color indexed="23"/>
      </top>
      <bottom/>
      <diagonal/>
    </border>
    <border>
      <left/>
      <right style="double">
        <color indexed="23"/>
      </right>
      <top style="medium">
        <color indexed="23"/>
      </top>
      <bottom/>
      <diagonal/>
    </border>
    <border>
      <left style="double">
        <color indexed="23"/>
      </left>
      <right/>
      <top style="medium">
        <color indexed="23"/>
      </top>
      <bottom style="medium">
        <color indexed="23"/>
      </bottom>
      <diagonal/>
    </border>
    <border>
      <left/>
      <right style="double">
        <color indexed="23"/>
      </right>
      <top style="medium">
        <color indexed="23"/>
      </top>
      <bottom style="medium">
        <color indexed="23"/>
      </bottom>
      <diagonal/>
    </border>
    <border>
      <left style="double">
        <color indexed="23"/>
      </left>
      <right style="thin">
        <color indexed="23"/>
      </right>
      <top style="medium">
        <color indexed="23"/>
      </top>
      <bottom style="thin">
        <color indexed="23"/>
      </bottom>
      <diagonal/>
    </border>
    <border>
      <left/>
      <right style="double">
        <color indexed="23"/>
      </right>
      <top style="medium">
        <color indexed="23"/>
      </top>
      <bottom style="thin">
        <color indexed="23"/>
      </bottom>
      <diagonal/>
    </border>
    <border>
      <left style="double">
        <color indexed="23"/>
      </left>
      <right/>
      <top style="thin">
        <color indexed="23"/>
      </top>
      <bottom style="thin">
        <color indexed="23"/>
      </bottom>
      <diagonal/>
    </border>
    <border>
      <left style="double">
        <color indexed="23"/>
      </left>
      <right/>
      <top style="thin">
        <color indexed="23"/>
      </top>
      <bottom style="medium">
        <color indexed="23"/>
      </bottom>
      <diagonal/>
    </border>
    <border>
      <left style="thin">
        <color indexed="23"/>
      </left>
      <right style="double">
        <color indexed="23"/>
      </right>
      <top style="thin">
        <color indexed="23"/>
      </top>
      <bottom style="medium">
        <color indexed="23"/>
      </bottom>
      <diagonal/>
    </border>
    <border>
      <left style="thin">
        <color indexed="23"/>
      </left>
      <right style="double">
        <color indexed="23"/>
      </right>
      <top style="thin">
        <color indexed="23"/>
      </top>
      <bottom style="thin">
        <color indexed="23"/>
      </bottom>
      <diagonal/>
    </border>
    <border>
      <left style="double">
        <color indexed="23"/>
      </left>
      <right/>
      <top/>
      <bottom style="medium">
        <color indexed="23"/>
      </bottom>
      <diagonal/>
    </border>
    <border>
      <left/>
      <right style="double">
        <color indexed="23"/>
      </right>
      <top/>
      <bottom style="medium">
        <color indexed="23"/>
      </bottom>
      <diagonal/>
    </border>
    <border>
      <left/>
      <right/>
      <top style="thin">
        <color indexed="23"/>
      </top>
      <bottom style="thin">
        <color indexed="23"/>
      </bottom>
      <diagonal/>
    </border>
    <border>
      <left style="double">
        <color indexed="23"/>
      </left>
      <right style="thin">
        <color indexed="9"/>
      </right>
      <top/>
      <bottom/>
      <diagonal/>
    </border>
    <border>
      <left style="thin">
        <color indexed="9"/>
      </left>
      <right style="double">
        <color indexed="23"/>
      </right>
      <top/>
      <bottom/>
      <diagonal/>
    </border>
    <border>
      <left style="thin">
        <color indexed="55"/>
      </left>
      <right/>
      <top style="thin">
        <color indexed="55"/>
      </top>
      <bottom style="thin">
        <color indexed="55"/>
      </bottom>
      <diagonal/>
    </border>
    <border>
      <left style="double">
        <color indexed="23"/>
      </left>
      <right/>
      <top style="medium">
        <color indexed="23"/>
      </top>
      <bottom style="thin">
        <color indexed="23"/>
      </bottom>
      <diagonal/>
    </border>
    <border>
      <left/>
      <right style="thin">
        <color indexed="55"/>
      </right>
      <top style="thin">
        <color indexed="23"/>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23"/>
      </top>
      <bottom style="thin">
        <color indexed="23"/>
      </bottom>
      <diagonal/>
    </border>
    <border>
      <left style="double">
        <color indexed="23"/>
      </left>
      <right/>
      <top style="medium">
        <color indexed="55"/>
      </top>
      <bottom style="medium">
        <color indexed="23"/>
      </bottom>
      <diagonal/>
    </border>
    <border>
      <left style="thin">
        <color indexed="23"/>
      </left>
      <right style="double">
        <color indexed="23"/>
      </right>
      <top style="medium">
        <color indexed="23"/>
      </top>
      <bottom style="thin">
        <color indexed="23"/>
      </bottom>
      <diagonal/>
    </border>
    <border>
      <left style="medium">
        <color indexed="23"/>
      </left>
      <right style="double">
        <color indexed="23"/>
      </right>
      <top style="medium">
        <color indexed="23"/>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34998626667073579"/>
      </bottom>
      <diagonal/>
    </border>
    <border>
      <left/>
      <right style="medium">
        <color indexed="23"/>
      </right>
      <top style="medium">
        <color indexed="23"/>
      </top>
      <bottom style="medium">
        <color theme="0" tint="-0.499984740745262"/>
      </bottom>
      <diagonal/>
    </border>
    <border>
      <left style="medium">
        <color theme="0" tint="-0.499984740745262"/>
      </left>
      <right/>
      <top/>
      <bottom style="medium">
        <color theme="0" tint="-0.499984740745262"/>
      </bottom>
      <diagonal/>
    </border>
    <border>
      <left style="double">
        <color indexed="23"/>
      </left>
      <right/>
      <top style="medium">
        <color theme="0" tint="-0.499984740745262"/>
      </top>
      <bottom style="medium">
        <color theme="0" tint="-0.34998626667073579"/>
      </bottom>
      <diagonal/>
    </border>
    <border>
      <left style="double">
        <color indexed="23"/>
      </left>
      <right/>
      <top style="medium">
        <color indexed="23"/>
      </top>
      <bottom style="medium">
        <color theme="0" tint="-0.499984740745262"/>
      </bottom>
      <diagonal/>
    </border>
    <border>
      <left style="double">
        <color indexed="23"/>
      </left>
      <right/>
      <top style="medium">
        <color theme="0" tint="-0.499984740745262"/>
      </top>
      <bottom style="medium">
        <color theme="0" tint="-0.499984740745262"/>
      </bottom>
      <diagonal/>
    </border>
    <border>
      <left/>
      <right style="double">
        <color indexed="23"/>
      </right>
      <top style="medium">
        <color theme="0" tint="-0.499984740745262"/>
      </top>
      <bottom style="medium">
        <color theme="0" tint="-0.499984740745262"/>
      </bottom>
      <diagonal/>
    </border>
    <border>
      <left/>
      <right style="double">
        <color indexed="23"/>
      </right>
      <top/>
      <bottom style="medium">
        <color theme="0" tint="-0.499984740745262"/>
      </bottom>
      <diagonal/>
    </border>
    <border>
      <left/>
      <right/>
      <top style="medium">
        <color theme="0" tint="-0.499984740745262"/>
      </top>
      <bottom style="medium">
        <color indexed="9"/>
      </bottom>
      <diagonal/>
    </border>
    <border>
      <left/>
      <right/>
      <top style="medium">
        <color indexed="9"/>
      </top>
      <bottom style="medium">
        <color theme="0" tint="-0.499984740745262"/>
      </bottom>
      <diagonal/>
    </border>
    <border>
      <left/>
      <right/>
      <top style="medium">
        <color theme="0" tint="-0.499984740745262"/>
      </top>
      <bottom style="thin">
        <color indexed="55"/>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double">
        <color indexed="23"/>
      </left>
      <right/>
      <top style="thin">
        <color indexed="55"/>
      </top>
      <bottom/>
      <diagonal/>
    </border>
    <border>
      <left/>
      <right/>
      <top style="thin">
        <color indexed="55"/>
      </top>
      <bottom/>
      <diagonal/>
    </border>
    <border>
      <left style="double">
        <color indexed="23"/>
      </left>
      <right/>
      <top style="medium">
        <color theme="0" tint="-0.499984740745262"/>
      </top>
      <bottom style="medium">
        <color indexed="9"/>
      </bottom>
      <diagonal/>
    </border>
    <border>
      <left/>
      <right style="double">
        <color indexed="23"/>
      </right>
      <top style="medium">
        <color theme="0" tint="-0.499984740745262"/>
      </top>
      <bottom style="medium">
        <color indexed="9"/>
      </bottom>
      <diagonal/>
    </border>
    <border>
      <left style="double">
        <color indexed="23"/>
      </left>
      <right/>
      <top style="medium">
        <color indexed="9"/>
      </top>
      <bottom style="medium">
        <color theme="0" tint="-0.499984740745262"/>
      </bottom>
      <diagonal/>
    </border>
    <border>
      <left/>
      <right style="double">
        <color indexed="23"/>
      </right>
      <top style="medium">
        <color indexed="9"/>
      </top>
      <bottom style="medium">
        <color theme="0" tint="-0.499984740745262"/>
      </bottom>
      <diagonal/>
    </border>
    <border>
      <left style="double">
        <color indexed="23"/>
      </left>
      <right/>
      <top style="medium">
        <color theme="0" tint="-0.499984740745262"/>
      </top>
      <bottom style="thin">
        <color indexed="55"/>
      </bottom>
      <diagonal/>
    </border>
    <border>
      <left/>
      <right style="double">
        <color indexed="23"/>
      </right>
      <top style="medium">
        <color theme="0" tint="-0.499984740745262"/>
      </top>
      <bottom style="thin">
        <color indexed="55"/>
      </bottom>
      <diagonal/>
    </border>
    <border>
      <left/>
      <right style="double">
        <color indexed="23"/>
      </right>
      <top style="medium">
        <color theme="0" tint="-0.499984740745262"/>
      </top>
      <bottom/>
      <diagonal/>
    </border>
    <border>
      <left style="double">
        <color indexed="23"/>
      </left>
      <right/>
      <top style="medium">
        <color theme="0" tint="-0.499984740745262"/>
      </top>
      <bottom style="medium">
        <color indexed="23"/>
      </bottom>
      <diagonal/>
    </border>
    <border>
      <left/>
      <right/>
      <top style="medium">
        <color theme="0" tint="-0.499984740745262"/>
      </top>
      <bottom style="medium">
        <color indexed="23"/>
      </bottom>
      <diagonal/>
    </border>
    <border>
      <left style="medium">
        <color indexed="23"/>
      </left>
      <right style="medium">
        <color indexed="23"/>
      </right>
      <top style="medium">
        <color indexed="23"/>
      </top>
      <bottom style="medium">
        <color indexed="23"/>
      </bottom>
      <diagonal/>
    </border>
    <border>
      <left/>
      <right style="medium">
        <color theme="0" tint="-0.499984740745262"/>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23"/>
      </left>
      <right/>
      <top style="medium">
        <color indexed="23"/>
      </top>
      <bottom style="medium">
        <color indexed="23"/>
      </bottom>
      <diagonal/>
    </border>
    <border>
      <left style="double">
        <color indexed="23"/>
      </left>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indexed="23"/>
      </bottom>
      <diagonal/>
    </border>
    <border>
      <left style="double">
        <color indexed="23"/>
      </left>
      <right/>
      <top style="thin">
        <color indexed="23"/>
      </top>
      <bottom style="double">
        <color indexed="23"/>
      </bottom>
      <diagonal/>
    </border>
    <border>
      <left/>
      <right/>
      <top style="thin">
        <color indexed="23"/>
      </top>
      <bottom style="double">
        <color indexed="23"/>
      </bottom>
      <diagonal/>
    </border>
    <border>
      <left/>
      <right style="double">
        <color indexed="23"/>
      </right>
      <top style="thin">
        <color indexed="23"/>
      </top>
      <bottom style="double">
        <color indexed="2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23"/>
      </left>
      <right/>
      <top style="thin">
        <color indexed="23"/>
      </top>
      <bottom style="medium">
        <color indexed="23"/>
      </bottom>
      <diagonal/>
    </border>
    <border>
      <left/>
      <right style="thin">
        <color indexed="23"/>
      </right>
      <top style="thin">
        <color indexed="23"/>
      </top>
      <bottom style="medium">
        <color indexed="23"/>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23"/>
      </left>
      <right/>
      <top style="medium">
        <color indexed="23"/>
      </top>
      <bottom style="medium">
        <color theme="0" tint="-0.499984740745262"/>
      </bottom>
      <diagonal/>
    </border>
    <border>
      <left/>
      <right style="double">
        <color indexed="23"/>
      </right>
      <top style="medium">
        <color indexed="23"/>
      </top>
      <bottom style="medium">
        <color theme="0" tint="-0.499984740745262"/>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style="double">
        <color indexed="23"/>
      </left>
      <right style="thin">
        <color indexed="23"/>
      </right>
      <top style="thin">
        <color indexed="23"/>
      </top>
      <bottom style="thin">
        <color indexed="23"/>
      </bottom>
      <diagonal/>
    </border>
  </borders>
  <cellStyleXfs count="53">
    <xf numFmtId="0" fontId="0" fillId="0" borderId="0">
      <alignment wrapText="1"/>
    </xf>
    <xf numFmtId="0" fontId="9" fillId="0" borderId="0">
      <alignment wrapText="1"/>
    </xf>
    <xf numFmtId="0" fontId="7" fillId="0" borderId="0">
      <alignment wrapText="1"/>
    </xf>
    <xf numFmtId="0" fontId="7" fillId="0" borderId="0"/>
    <xf numFmtId="0" fontId="30" fillId="0" borderId="0"/>
    <xf numFmtId="0" fontId="7" fillId="0" borderId="0"/>
    <xf numFmtId="0" fontId="7" fillId="0" borderId="0">
      <alignment wrapText="1"/>
    </xf>
    <xf numFmtId="0" fontId="7" fillId="0" borderId="0"/>
    <xf numFmtId="0" fontId="29" fillId="0" borderId="0"/>
    <xf numFmtId="0" fontId="29" fillId="0" borderId="0"/>
    <xf numFmtId="0" fontId="7" fillId="0" borderId="0">
      <alignment wrapText="1"/>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0" borderId="0">
      <alignment wrapText="1"/>
    </xf>
    <xf numFmtId="9" fontId="44" fillId="0" borderId="0" applyFont="0" applyFill="0" applyBorder="0" applyAlignment="0" applyProtection="0"/>
    <xf numFmtId="0" fontId="5" fillId="0" borderId="0"/>
    <xf numFmtId="9" fontId="5" fillId="0" borderId="0" applyFont="0" applyFill="0" applyBorder="0" applyAlignment="0" applyProtection="0"/>
    <xf numFmtId="0" fontId="7" fillId="0" borderId="0">
      <alignment wrapText="1"/>
    </xf>
    <xf numFmtId="0" fontId="7" fillId="0" borderId="0">
      <alignment wrapText="1"/>
    </xf>
    <xf numFmtId="0" fontId="7" fillId="0" borderId="0"/>
    <xf numFmtId="165" fontId="57"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7" fillId="0" borderId="0">
      <alignment wrapText="1"/>
    </xf>
    <xf numFmtId="9" fontId="1" fillId="0" borderId="0" applyFont="0" applyFill="0" applyBorder="0" applyAlignment="0" applyProtection="0"/>
    <xf numFmtId="0" fontId="1" fillId="0" borderId="0"/>
    <xf numFmtId="9" fontId="7" fillId="0" borderId="0" applyFont="0" applyFill="0" applyBorder="0" applyAlignment="0" applyProtection="0"/>
    <xf numFmtId="164" fontId="80" fillId="0" borderId="0" applyFont="0" applyFill="0" applyBorder="0" applyAlignment="0" applyProtection="0"/>
    <xf numFmtId="0" fontId="87" fillId="0" borderId="0"/>
    <xf numFmtId="9" fontId="87" fillId="0" borderId="0" applyFont="0" applyFill="0" applyBorder="0" applyAlignment="0" applyProtection="0"/>
  </cellStyleXfs>
  <cellXfs count="541">
    <xf numFmtId="0" fontId="0" fillId="0" borderId="0" xfId="0">
      <alignment wrapText="1"/>
    </xf>
    <xf numFmtId="0" fontId="8" fillId="0" borderId="0" xfId="1" applyFont="1" applyAlignment="1">
      <alignment vertical="top" wrapText="1"/>
    </xf>
    <xf numFmtId="0" fontId="9" fillId="0" borderId="0" xfId="1">
      <alignment wrapText="1"/>
    </xf>
    <xf numFmtId="0" fontId="11" fillId="2" borderId="0" xfId="1" applyFont="1" applyFill="1" applyAlignment="1">
      <alignment horizontal="center" vertical="center" wrapText="1"/>
    </xf>
    <xf numFmtId="0" fontId="7" fillId="0" borderId="0" xfId="1" applyFont="1">
      <alignment wrapText="1"/>
    </xf>
    <xf numFmtId="0" fontId="12" fillId="0" borderId="0" xfId="1" applyFont="1">
      <alignment wrapText="1"/>
    </xf>
    <xf numFmtId="0" fontId="7" fillId="0" borderId="0" xfId="2">
      <alignment wrapText="1"/>
    </xf>
    <xf numFmtId="0" fontId="14" fillId="0" borderId="0" xfId="1" applyFont="1" applyAlignment="1">
      <alignment vertical="center" wrapText="1"/>
    </xf>
    <xf numFmtId="0" fontId="19" fillId="0" borderId="0" xfId="1" applyFont="1" applyAlignment="1">
      <alignment vertical="top" wrapText="1"/>
    </xf>
    <xf numFmtId="0" fontId="16" fillId="0" borderId="0" xfId="1" applyFont="1">
      <alignment wrapText="1"/>
    </xf>
    <xf numFmtId="0" fontId="21" fillId="0" borderId="6" xfId="1" applyFont="1" applyBorder="1" applyAlignment="1">
      <alignment horizontal="center" vertical="center"/>
    </xf>
    <xf numFmtId="0" fontId="17" fillId="2" borderId="2" xfId="1" applyFont="1" applyFill="1" applyBorder="1" applyAlignment="1">
      <alignment horizontal="center" vertical="center" wrapText="1"/>
    </xf>
    <xf numFmtId="0" fontId="16" fillId="0" borderId="0" xfId="1" applyFont="1" applyAlignment="1">
      <alignment horizontal="center" wrapText="1"/>
    </xf>
    <xf numFmtId="0" fontId="9" fillId="0" borderId="0" xfId="1" applyAlignment="1">
      <alignment horizontal="center" wrapText="1"/>
    </xf>
    <xf numFmtId="0" fontId="16" fillId="0" borderId="0" xfId="2" applyFont="1">
      <alignment wrapText="1"/>
    </xf>
    <xf numFmtId="0" fontId="8" fillId="0" borderId="15" xfId="1" applyFont="1" applyBorder="1" applyAlignment="1">
      <alignment vertical="top" wrapText="1"/>
    </xf>
    <xf numFmtId="0" fontId="31" fillId="0" borderId="0" xfId="1" applyFont="1" applyAlignment="1">
      <alignment vertical="top" wrapText="1"/>
    </xf>
    <xf numFmtId="0" fontId="31" fillId="0" borderId="15" xfId="1" applyFont="1" applyBorder="1" applyAlignment="1">
      <alignment vertical="top" wrapText="1"/>
    </xf>
    <xf numFmtId="0" fontId="33" fillId="2" borderId="0" xfId="1" applyFont="1" applyFill="1" applyAlignment="1">
      <alignment horizontal="center" vertical="center" wrapText="1"/>
    </xf>
    <xf numFmtId="0" fontId="35" fillId="0" borderId="6" xfId="1" applyFont="1" applyBorder="1" applyAlignment="1">
      <alignment horizontal="center" vertical="center"/>
    </xf>
    <xf numFmtId="0" fontId="32" fillId="0" borderId="0" xfId="1" applyFont="1" applyAlignment="1">
      <alignment vertical="top" wrapText="1"/>
    </xf>
    <xf numFmtId="0" fontId="32" fillId="0" borderId="0" xfId="1" applyFont="1">
      <alignment wrapText="1"/>
    </xf>
    <xf numFmtId="0" fontId="31" fillId="0" borderId="0" xfId="1" applyFont="1">
      <alignment wrapText="1"/>
    </xf>
    <xf numFmtId="0" fontId="31" fillId="3" borderId="0" xfId="1" applyFont="1" applyFill="1" applyAlignment="1">
      <alignment vertical="top" wrapText="1"/>
    </xf>
    <xf numFmtId="0" fontId="31" fillId="3" borderId="15" xfId="1" applyFont="1" applyFill="1" applyBorder="1" applyAlignment="1">
      <alignment vertical="top" wrapText="1"/>
    </xf>
    <xf numFmtId="0" fontId="33" fillId="3" borderId="0" xfId="1" applyFont="1" applyFill="1" applyAlignment="1">
      <alignment horizontal="center" vertical="center" wrapText="1"/>
    </xf>
    <xf numFmtId="0" fontId="32" fillId="3" borderId="0" xfId="1" applyFont="1" applyFill="1">
      <alignment wrapText="1"/>
    </xf>
    <xf numFmtId="0" fontId="31" fillId="3" borderId="0" xfId="1" applyFont="1" applyFill="1">
      <alignment wrapText="1"/>
    </xf>
    <xf numFmtId="0" fontId="21" fillId="3" borderId="12" xfId="1" applyFont="1" applyFill="1" applyBorder="1" applyAlignment="1">
      <alignment horizontal="center" vertical="center" wrapText="1"/>
    </xf>
    <xf numFmtId="0" fontId="18" fillId="0" borderId="0" xfId="1" applyFont="1" applyAlignment="1">
      <alignment vertical="top" wrapText="1"/>
    </xf>
    <xf numFmtId="0" fontId="34" fillId="0" borderId="0" xfId="1" applyFont="1" applyAlignment="1">
      <alignment vertical="top" wrapText="1"/>
    </xf>
    <xf numFmtId="166" fontId="41" fillId="6" borderId="24" xfId="2" applyNumberFormat="1" applyFont="1" applyFill="1" applyBorder="1" applyAlignment="1">
      <alignment horizontal="center" vertical="top" wrapText="1"/>
    </xf>
    <xf numFmtId="0" fontId="27" fillId="2" borderId="0" xfId="2" applyFont="1" applyFill="1" applyAlignment="1">
      <alignment horizontal="center" wrapText="1"/>
    </xf>
    <xf numFmtId="0" fontId="14" fillId="0" borderId="0" xfId="2" applyFont="1" applyAlignment="1">
      <alignment vertical="center" wrapText="1"/>
    </xf>
    <xf numFmtId="0" fontId="7" fillId="0" borderId="0" xfId="2" applyAlignment="1">
      <alignment vertical="center" wrapText="1"/>
    </xf>
    <xf numFmtId="0" fontId="12" fillId="0" borderId="0" xfId="2" applyFont="1">
      <alignment wrapText="1"/>
    </xf>
    <xf numFmtId="9" fontId="37" fillId="0" borderId="0" xfId="11" applyFont="1" applyFill="1" applyBorder="1" applyAlignment="1">
      <alignment horizontal="center" vertical="center"/>
    </xf>
    <xf numFmtId="0" fontId="50" fillId="0" borderId="0" xfId="2" applyFont="1" applyAlignment="1">
      <alignment vertical="center" wrapText="1"/>
    </xf>
    <xf numFmtId="0" fontId="32" fillId="3" borderId="0" xfId="2" applyFont="1" applyFill="1" applyAlignment="1">
      <alignment horizontal="center" vertical="top" wrapText="1"/>
    </xf>
    <xf numFmtId="0" fontId="8" fillId="0" borderId="41" xfId="1" applyFont="1" applyBorder="1" applyAlignment="1">
      <alignment vertical="top" wrapText="1"/>
    </xf>
    <xf numFmtId="0" fontId="8" fillId="0" borderId="42" xfId="1" applyFont="1" applyBorder="1" applyAlignment="1">
      <alignment horizontal="center" vertical="top" wrapText="1"/>
    </xf>
    <xf numFmtId="0" fontId="8" fillId="0" borderId="43" xfId="1" applyFont="1" applyBorder="1" applyAlignment="1">
      <alignment vertical="top" wrapText="1"/>
    </xf>
    <xf numFmtId="0" fontId="8" fillId="0" borderId="44" xfId="1" applyFont="1" applyBorder="1" applyAlignment="1">
      <alignment horizontal="center" vertical="top" wrapText="1"/>
    </xf>
    <xf numFmtId="0" fontId="11" fillId="2" borderId="42" xfId="1" applyFont="1" applyFill="1" applyBorder="1" applyAlignment="1">
      <alignment horizontal="center" vertical="center" wrapText="1"/>
    </xf>
    <xf numFmtId="0" fontId="25" fillId="0" borderId="71" xfId="1" applyFont="1" applyBorder="1" applyAlignment="1">
      <alignment vertical="center"/>
    </xf>
    <xf numFmtId="0" fontId="18" fillId="0" borderId="61" xfId="1" applyFont="1" applyBorder="1" applyAlignment="1">
      <alignment vertical="top"/>
    </xf>
    <xf numFmtId="0" fontId="18" fillId="0" borderId="67" xfId="1" applyFont="1" applyBorder="1" applyAlignment="1">
      <alignment horizontal="left" vertical="center"/>
    </xf>
    <xf numFmtId="0" fontId="36" fillId="0" borderId="67" xfId="0" applyFont="1" applyBorder="1" applyAlignment="1">
      <alignment vertical="center"/>
    </xf>
    <xf numFmtId="0" fontId="26" fillId="0" borderId="70" xfId="2" applyFont="1" applyBorder="1" applyAlignment="1">
      <alignment horizontal="center" vertical="center" wrapText="1"/>
    </xf>
    <xf numFmtId="0" fontId="18" fillId="0" borderId="41" xfId="1" applyFont="1" applyBorder="1" applyAlignment="1"/>
    <xf numFmtId="0" fontId="19" fillId="0" borderId="0" xfId="1" applyFont="1">
      <alignment wrapText="1"/>
    </xf>
    <xf numFmtId="0" fontId="17" fillId="2" borderId="77" xfId="1" applyFont="1" applyFill="1" applyBorder="1" applyAlignment="1">
      <alignment horizontal="center" vertical="center" wrapText="1"/>
    </xf>
    <xf numFmtId="0" fontId="18" fillId="0" borderId="61" xfId="1" applyFont="1" applyBorder="1" applyAlignment="1">
      <alignment vertical="top" wrapText="1"/>
    </xf>
    <xf numFmtId="0" fontId="18" fillId="0" borderId="67" xfId="1" applyFont="1" applyBorder="1" applyAlignment="1">
      <alignment vertical="top" wrapText="1"/>
    </xf>
    <xf numFmtId="0" fontId="34" fillId="0" borderId="67" xfId="1" applyFont="1" applyBorder="1" applyAlignment="1">
      <alignment vertical="top" wrapText="1"/>
    </xf>
    <xf numFmtId="166" fontId="38" fillId="0" borderId="64" xfId="1" applyNumberFormat="1" applyFont="1" applyBorder="1" applyAlignment="1">
      <alignment vertical="top" wrapText="1"/>
    </xf>
    <xf numFmtId="0" fontId="26" fillId="0" borderId="67" xfId="2" applyFont="1" applyBorder="1" applyAlignment="1">
      <alignment horizontal="left" vertical="top" wrapText="1" indent="3"/>
    </xf>
    <xf numFmtId="166" fontId="37" fillId="0" borderId="64" xfId="1" applyNumberFormat="1" applyFont="1" applyBorder="1" applyAlignment="1">
      <alignment vertical="top" wrapText="1"/>
    </xf>
    <xf numFmtId="0" fontId="18" fillId="0" borderId="41" xfId="1" applyFont="1" applyBorder="1" applyAlignment="1">
      <alignment vertical="top" wrapText="1"/>
    </xf>
    <xf numFmtId="0" fontId="8" fillId="0" borderId="38" xfId="1" applyFont="1" applyBorder="1" applyAlignment="1">
      <alignment vertical="top" wrapText="1"/>
    </xf>
    <xf numFmtId="0" fontId="8" fillId="0" borderId="39" xfId="1" applyFont="1" applyBorder="1" applyAlignment="1">
      <alignment vertical="top" wrapText="1"/>
    </xf>
    <xf numFmtId="0" fontId="31" fillId="0" borderId="39" xfId="1" applyFont="1" applyBorder="1" applyAlignment="1">
      <alignment vertical="top" wrapText="1"/>
    </xf>
    <xf numFmtId="0" fontId="31" fillId="3" borderId="39" xfId="1" applyFont="1" applyFill="1" applyBorder="1" applyAlignment="1">
      <alignment vertical="top" wrapText="1"/>
    </xf>
    <xf numFmtId="0" fontId="8" fillId="0" borderId="40" xfId="1" applyFont="1" applyBorder="1" applyAlignment="1">
      <alignment horizontal="center" vertical="top" wrapText="1"/>
    </xf>
    <xf numFmtId="0" fontId="51" fillId="8" borderId="38" xfId="3" applyFont="1" applyFill="1" applyBorder="1" applyAlignment="1">
      <alignment horizontal="left" vertical="center"/>
    </xf>
    <xf numFmtId="0" fontId="51" fillId="8" borderId="39" xfId="3" applyFont="1" applyFill="1" applyBorder="1" applyAlignment="1">
      <alignment horizontal="left" vertical="center"/>
    </xf>
    <xf numFmtId="0" fontId="46" fillId="8" borderId="39" xfId="1" applyFont="1" applyFill="1" applyBorder="1" applyAlignment="1">
      <alignment horizontal="left" vertical="center" wrapText="1"/>
    </xf>
    <xf numFmtId="0" fontId="46" fillId="8" borderId="40" xfId="1" applyFont="1" applyFill="1" applyBorder="1" applyAlignment="1">
      <alignment horizontal="left" vertical="center" wrapText="1"/>
    </xf>
    <xf numFmtId="0" fontId="40" fillId="5" borderId="51" xfId="2" applyFont="1" applyFill="1" applyBorder="1" applyAlignment="1">
      <alignment horizontal="left" vertical="center"/>
    </xf>
    <xf numFmtId="0" fontId="20" fillId="3" borderId="13" xfId="1" applyFont="1" applyFill="1" applyBorder="1" applyAlignment="1">
      <alignment horizontal="center" vertical="center" wrapText="1"/>
    </xf>
    <xf numFmtId="0" fontId="20" fillId="3" borderId="46" xfId="1" applyFont="1" applyFill="1" applyBorder="1" applyAlignment="1">
      <alignment horizontal="center" vertical="center" wrapText="1"/>
    </xf>
    <xf numFmtId="0" fontId="53" fillId="0" borderId="2" xfId="1" applyFont="1" applyBorder="1" applyAlignment="1">
      <alignment horizontal="center" vertical="center" wrapText="1"/>
    </xf>
    <xf numFmtId="0" fontId="53" fillId="0" borderId="60" xfId="1" applyFont="1" applyBorder="1" applyAlignment="1">
      <alignment horizontal="center" vertical="center" wrapText="1"/>
    </xf>
    <xf numFmtId="0" fontId="7" fillId="0" borderId="41" xfId="1" applyFont="1" applyBorder="1">
      <alignment wrapText="1"/>
    </xf>
    <xf numFmtId="0" fontId="7" fillId="3" borderId="0" xfId="1" applyFont="1" applyFill="1">
      <alignment wrapText="1"/>
    </xf>
    <xf numFmtId="0" fontId="7" fillId="0" borderId="42" xfId="1" applyFont="1" applyBorder="1" applyAlignment="1">
      <alignment horizontal="center" wrapText="1"/>
    </xf>
    <xf numFmtId="0" fontId="23" fillId="6" borderId="76" xfId="1" applyFont="1" applyFill="1" applyBorder="1" applyAlignment="1">
      <alignment vertical="top" wrapText="1"/>
    </xf>
    <xf numFmtId="0" fontId="23" fillId="6" borderId="3" xfId="1" applyFont="1" applyFill="1" applyBorder="1" applyAlignment="1">
      <alignment vertical="center" wrapText="1"/>
    </xf>
    <xf numFmtId="0" fontId="54" fillId="6" borderId="3" xfId="1" applyFont="1" applyFill="1" applyBorder="1" applyAlignment="1">
      <alignment vertical="center" wrapText="1"/>
    </xf>
    <xf numFmtId="0" fontId="54" fillId="6" borderId="11" xfId="1" applyFont="1" applyFill="1" applyBorder="1" applyAlignment="1">
      <alignment horizontal="center" vertical="center" wrapText="1"/>
    </xf>
    <xf numFmtId="0" fontId="24" fillId="6" borderId="9" xfId="1" applyFont="1" applyFill="1" applyBorder="1" applyAlignment="1">
      <alignment horizontal="center" vertical="center" wrapText="1"/>
    </xf>
    <xf numFmtId="0" fontId="41" fillId="6" borderId="62" xfId="1" applyFont="1" applyFill="1" applyBorder="1" applyAlignment="1">
      <alignment vertical="top" wrapText="1"/>
    </xf>
    <xf numFmtId="0" fontId="41" fillId="6" borderId="33" xfId="1" applyFont="1" applyFill="1" applyBorder="1" applyAlignment="1">
      <alignment vertical="top" wrapText="1"/>
    </xf>
    <xf numFmtId="0" fontId="45" fillId="0" borderId="0" xfId="22" applyFont="1" applyAlignment="1">
      <alignment vertical="center" wrapText="1"/>
    </xf>
    <xf numFmtId="0" fontId="45" fillId="0" borderId="42" xfId="22" applyFont="1" applyBorder="1" applyAlignment="1">
      <alignment vertical="center" wrapText="1"/>
    </xf>
    <xf numFmtId="0" fontId="55" fillId="0" borderId="0" xfId="0" applyFont="1" applyAlignment="1">
      <alignment horizontal="left" vertical="center" wrapText="1"/>
    </xf>
    <xf numFmtId="0" fontId="55" fillId="0" borderId="42" xfId="0" applyFont="1" applyBorder="1" applyAlignment="1">
      <alignment horizontal="left" vertical="center" wrapText="1"/>
    </xf>
    <xf numFmtId="0" fontId="56" fillId="0" borderId="0" xfId="1" applyFont="1">
      <alignment wrapText="1"/>
    </xf>
    <xf numFmtId="0" fontId="40" fillId="3" borderId="41" xfId="2" applyFont="1" applyFill="1" applyBorder="1" applyAlignment="1">
      <alignment horizontal="left" vertical="center"/>
    </xf>
    <xf numFmtId="0" fontId="55" fillId="3" borderId="41" xfId="2" applyFont="1" applyFill="1" applyBorder="1" applyAlignment="1">
      <alignment horizontal="left" vertical="center"/>
    </xf>
    <xf numFmtId="0" fontId="40" fillId="4" borderId="41" xfId="2" applyFont="1" applyFill="1" applyBorder="1" applyAlignment="1">
      <alignment horizontal="left" vertical="center"/>
    </xf>
    <xf numFmtId="0" fontId="7" fillId="0" borderId="41" xfId="2" applyBorder="1">
      <alignment wrapText="1"/>
    </xf>
    <xf numFmtId="0" fontId="52" fillId="0" borderId="2" xfId="2" applyFont="1" applyBorder="1" applyAlignment="1">
      <alignment horizontal="center" vertical="center" wrapText="1"/>
    </xf>
    <xf numFmtId="0" fontId="24" fillId="7" borderId="106" xfId="1" applyFont="1" applyFill="1" applyBorder="1" applyAlignment="1">
      <alignment horizontal="center" vertical="center" wrapText="1"/>
    </xf>
    <xf numFmtId="0" fontId="42" fillId="0" borderId="0" xfId="1" applyFont="1" applyAlignment="1">
      <alignment vertical="center" wrapText="1"/>
    </xf>
    <xf numFmtId="0" fontId="24" fillId="7" borderId="1" xfId="1" applyFont="1" applyFill="1" applyBorder="1" applyAlignment="1">
      <alignment vertical="center"/>
    </xf>
    <xf numFmtId="0" fontId="42" fillId="0" borderId="0" xfId="2" applyFont="1">
      <alignment wrapText="1"/>
    </xf>
    <xf numFmtId="165" fontId="24" fillId="7" borderId="1" xfId="25" applyFont="1" applyFill="1" applyBorder="1" applyAlignment="1">
      <alignment vertical="center" wrapText="1"/>
    </xf>
    <xf numFmtId="165" fontId="24" fillId="7" borderId="106" xfId="25" applyFont="1" applyFill="1" applyBorder="1" applyAlignment="1">
      <alignment horizontal="center" vertical="center" wrapText="1"/>
    </xf>
    <xf numFmtId="165" fontId="42" fillId="0" borderId="0" xfId="25" applyFont="1" applyAlignment="1">
      <alignment vertical="center" wrapText="1"/>
    </xf>
    <xf numFmtId="0" fontId="43" fillId="0" borderId="55" xfId="1" applyFont="1" applyBorder="1" applyAlignment="1">
      <alignment vertical="center" wrapText="1"/>
    </xf>
    <xf numFmtId="0" fontId="43" fillId="0" borderId="4" xfId="1" applyFont="1" applyBorder="1" applyAlignment="1">
      <alignment vertical="center" wrapText="1"/>
    </xf>
    <xf numFmtId="0" fontId="24" fillId="0" borderId="1" xfId="1" applyFont="1" applyBorder="1" applyAlignment="1">
      <alignment horizontal="right" vertical="center" wrapText="1"/>
    </xf>
    <xf numFmtId="0" fontId="43" fillId="0" borderId="41" xfId="1" applyFont="1" applyBorder="1" applyAlignment="1">
      <alignment vertical="center" wrapText="1"/>
    </xf>
    <xf numFmtId="0" fontId="43" fillId="0" borderId="0" xfId="1" applyFont="1" applyAlignment="1">
      <alignment vertical="center" wrapText="1"/>
    </xf>
    <xf numFmtId="0" fontId="49" fillId="0" borderId="34" xfId="1" applyFont="1" applyBorder="1" applyAlignment="1">
      <alignment horizontal="right" vertical="center" wrapText="1"/>
    </xf>
    <xf numFmtId="9" fontId="24" fillId="0" borderId="42" xfId="1" applyNumberFormat="1" applyFont="1" applyBorder="1" applyAlignment="1">
      <alignment horizontal="center" vertical="center" wrapText="1"/>
    </xf>
    <xf numFmtId="0" fontId="43" fillId="0" borderId="65" xfId="1" applyFont="1" applyBorder="1" applyAlignment="1">
      <alignment vertical="center" wrapText="1"/>
    </xf>
    <xf numFmtId="0" fontId="43" fillId="0" borderId="16" xfId="1" applyFont="1" applyBorder="1" applyAlignment="1">
      <alignment vertical="center" wrapText="1"/>
    </xf>
    <xf numFmtId="0" fontId="49" fillId="0" borderId="0" xfId="1" applyFont="1" applyAlignment="1">
      <alignment horizontal="right" vertical="center" wrapText="1"/>
    </xf>
    <xf numFmtId="0" fontId="26" fillId="0" borderId="0" xfId="1" applyFont="1" applyAlignment="1">
      <alignment horizontal="center" vertical="center" wrapText="1"/>
    </xf>
    <xf numFmtId="0" fontId="26" fillId="0" borderId="0" xfId="2" applyFont="1" applyAlignment="1">
      <alignment horizontal="center" vertical="center" wrapText="1"/>
    </xf>
    <xf numFmtId="0" fontId="41" fillId="0" borderId="0" xfId="1" applyFont="1" applyAlignment="1">
      <alignment horizontal="center" vertical="center" wrapText="1"/>
    </xf>
    <xf numFmtId="0" fontId="41" fillId="0" borderId="0" xfId="2" applyFont="1" applyAlignment="1">
      <alignment horizontal="center" vertical="center" wrapText="1"/>
    </xf>
    <xf numFmtId="165" fontId="41" fillId="0" borderId="0" xfId="25" applyFont="1" applyAlignment="1">
      <alignment horizontal="center" vertical="center" wrapText="1"/>
    </xf>
    <xf numFmtId="166" fontId="41" fillId="6" borderId="110" xfId="2" applyNumberFormat="1" applyFont="1" applyFill="1" applyBorder="1" applyAlignment="1">
      <alignment horizontal="center" vertical="top" wrapText="1"/>
    </xf>
    <xf numFmtId="0" fontId="18" fillId="0" borderId="0" xfId="2" applyFont="1" applyAlignment="1">
      <alignment vertical="top" wrapText="1"/>
    </xf>
    <xf numFmtId="166" fontId="41" fillId="0" borderId="0" xfId="2" applyNumberFormat="1" applyFont="1" applyAlignment="1">
      <alignment horizontal="center" vertical="top" wrapText="1"/>
    </xf>
    <xf numFmtId="166" fontId="24" fillId="0" borderId="0" xfId="2" applyNumberFormat="1" applyFont="1" applyAlignment="1">
      <alignment horizontal="center" vertical="center" wrapText="1"/>
    </xf>
    <xf numFmtId="0" fontId="42" fillId="0" borderId="0" xfId="2" applyFont="1" applyAlignment="1">
      <alignment vertical="center" wrapText="1"/>
    </xf>
    <xf numFmtId="0" fontId="22" fillId="2" borderId="10"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36" xfId="1" applyFont="1" applyFill="1" applyBorder="1" applyAlignment="1">
      <alignment horizontal="left" vertical="center" wrapText="1"/>
    </xf>
    <xf numFmtId="0" fontId="22" fillId="2" borderId="37" xfId="1" applyFont="1" applyFill="1" applyBorder="1" applyAlignment="1">
      <alignment horizontal="left" vertical="center" wrapText="1"/>
    </xf>
    <xf numFmtId="0" fontId="47" fillId="8" borderId="85" xfId="2" applyFont="1" applyFill="1" applyBorder="1" applyAlignment="1">
      <alignment vertical="center" wrapText="1"/>
    </xf>
    <xf numFmtId="0" fontId="47" fillId="8" borderId="82" xfId="2" applyFont="1" applyFill="1" applyBorder="1" applyAlignment="1">
      <alignment vertical="center" wrapText="1"/>
    </xf>
    <xf numFmtId="0" fontId="43" fillId="5" borderId="57" xfId="0" applyFont="1" applyFill="1" applyBorder="1" applyAlignment="1">
      <alignment vertical="center"/>
    </xf>
    <xf numFmtId="0" fontId="43" fillId="5" borderId="1" xfId="0" applyFont="1" applyFill="1" applyBorder="1" applyAlignment="1">
      <alignment vertical="center"/>
    </xf>
    <xf numFmtId="0" fontId="22" fillId="2" borderId="67" xfId="1" applyFont="1" applyFill="1" applyBorder="1" applyAlignment="1">
      <alignment horizontal="left" vertical="center" wrapText="1"/>
    </xf>
    <xf numFmtId="0" fontId="22" fillId="2" borderId="33" xfId="1" applyFont="1" applyFill="1" applyBorder="1" applyAlignment="1">
      <alignment horizontal="left" vertical="center" wrapText="1"/>
    </xf>
    <xf numFmtId="0" fontId="22" fillId="2" borderId="0" xfId="1" applyFont="1" applyFill="1" applyAlignment="1">
      <alignment horizontal="left" vertical="center" wrapText="1"/>
    </xf>
    <xf numFmtId="0" fontId="19" fillId="0" borderId="94" xfId="1" applyFont="1" applyBorder="1" applyAlignment="1">
      <alignment vertical="top" wrapText="1"/>
    </xf>
    <xf numFmtId="0" fontId="18" fillId="3" borderId="0" xfId="2" applyFont="1" applyFill="1" applyAlignment="1">
      <alignment vertical="top" wrapText="1"/>
    </xf>
    <xf numFmtId="166" fontId="41" fillId="3" borderId="0" xfId="2" applyNumberFormat="1" applyFont="1" applyFill="1" applyAlignment="1">
      <alignment horizontal="center" vertical="top" wrapText="1"/>
    </xf>
    <xf numFmtId="9" fontId="59" fillId="6" borderId="58" xfId="2" applyNumberFormat="1" applyFont="1" applyFill="1" applyBorder="1" applyAlignment="1">
      <alignment horizontal="center" vertical="center" wrapText="1"/>
    </xf>
    <xf numFmtId="9" fontId="59" fillId="6" borderId="66" xfId="2" applyNumberFormat="1" applyFont="1" applyFill="1" applyBorder="1" applyAlignment="1">
      <alignment horizontal="center" vertical="center" wrapText="1"/>
    </xf>
    <xf numFmtId="166" fontId="60" fillId="6" borderId="32" xfId="1" applyNumberFormat="1" applyFont="1" applyFill="1" applyBorder="1" applyAlignment="1">
      <alignment vertical="top" wrapText="1"/>
    </xf>
    <xf numFmtId="166" fontId="60" fillId="6" borderId="63" xfId="1" applyNumberFormat="1" applyFont="1" applyFill="1" applyBorder="1" applyAlignment="1">
      <alignment vertical="top" wrapText="1"/>
    </xf>
    <xf numFmtId="166" fontId="24" fillId="9" borderId="23" xfId="2" applyNumberFormat="1" applyFont="1" applyFill="1" applyBorder="1" applyAlignment="1">
      <alignment horizontal="center" vertical="center" wrapText="1"/>
    </xf>
    <xf numFmtId="0" fontId="42" fillId="9" borderId="23" xfId="2" applyFont="1" applyFill="1" applyBorder="1" applyAlignment="1">
      <alignment horizontal="center" vertical="center" wrapText="1"/>
    </xf>
    <xf numFmtId="0" fontId="42" fillId="9" borderId="110" xfId="2" applyFont="1" applyFill="1" applyBorder="1" applyAlignment="1">
      <alignment horizontal="center" vertical="center" wrapText="1"/>
    </xf>
    <xf numFmtId="166" fontId="24" fillId="9" borderId="111" xfId="2" applyNumberFormat="1" applyFont="1" applyFill="1" applyBorder="1" applyAlignment="1">
      <alignment horizontal="center" vertical="center" wrapText="1"/>
    </xf>
    <xf numFmtId="166" fontId="24" fillId="9" borderId="112" xfId="2" applyNumberFormat="1" applyFont="1" applyFill="1" applyBorder="1" applyAlignment="1">
      <alignment horizontal="center" vertical="center" wrapText="1"/>
    </xf>
    <xf numFmtId="0" fontId="42" fillId="9" borderId="111" xfId="2" applyFont="1" applyFill="1" applyBorder="1" applyAlignment="1">
      <alignment horizontal="center" vertical="center" wrapText="1"/>
    </xf>
    <xf numFmtId="0" fontId="42" fillId="9" borderId="113" xfId="2" applyFont="1" applyFill="1" applyBorder="1" applyAlignment="1">
      <alignment horizontal="center" vertical="center" wrapText="1"/>
    </xf>
    <xf numFmtId="0" fontId="26" fillId="3" borderId="31" xfId="2" applyFont="1" applyFill="1" applyBorder="1" applyAlignment="1">
      <alignment horizontal="center" vertical="center" wrapText="1"/>
    </xf>
    <xf numFmtId="9" fontId="26" fillId="3" borderId="31" xfId="19" applyFont="1" applyFill="1" applyBorder="1" applyAlignment="1">
      <alignment horizontal="center" vertical="center" wrapText="1"/>
    </xf>
    <xf numFmtId="1" fontId="26" fillId="3" borderId="31" xfId="19" applyNumberFormat="1" applyFont="1" applyFill="1" applyBorder="1" applyAlignment="1">
      <alignment horizontal="center" vertical="center" wrapText="1"/>
    </xf>
    <xf numFmtId="9" fontId="24" fillId="3" borderId="56" xfId="1" applyNumberFormat="1" applyFont="1" applyFill="1" applyBorder="1" applyAlignment="1">
      <alignment horizontal="center" vertical="center" wrapText="1"/>
    </xf>
    <xf numFmtId="9" fontId="24" fillId="3" borderId="42" xfId="19" applyFont="1" applyFill="1" applyBorder="1" applyAlignment="1">
      <alignment horizontal="center" vertical="center" wrapText="1"/>
    </xf>
    <xf numFmtId="9" fontId="24" fillId="7" borderId="58" xfId="19" applyFont="1" applyFill="1" applyBorder="1" applyAlignment="1">
      <alignment horizontal="center" vertical="center" wrapText="1"/>
    </xf>
    <xf numFmtId="9" fontId="24" fillId="7" borderId="78" xfId="19" applyFont="1" applyFill="1" applyBorder="1" applyAlignment="1">
      <alignment horizontal="center" vertical="center" wrapText="1"/>
    </xf>
    <xf numFmtId="0" fontId="7" fillId="0" borderId="42" xfId="2" applyBorder="1">
      <alignment wrapText="1"/>
    </xf>
    <xf numFmtId="0" fontId="64" fillId="0" borderId="0" xfId="20" applyFont="1"/>
    <xf numFmtId="0" fontId="5" fillId="0" borderId="0" xfId="20"/>
    <xf numFmtId="0" fontId="65" fillId="0" borderId="0" xfId="7" applyFont="1"/>
    <xf numFmtId="0" fontId="7" fillId="0" borderId="0" xfId="7"/>
    <xf numFmtId="0" fontId="66" fillId="0" borderId="0" xfId="7" applyFont="1" applyAlignment="1">
      <alignment horizontal="center" vertical="center" wrapText="1"/>
    </xf>
    <xf numFmtId="0" fontId="66" fillId="0" borderId="121" xfId="7" applyFont="1" applyBorder="1" applyAlignment="1">
      <alignment horizontal="center" vertical="center" wrapText="1"/>
    </xf>
    <xf numFmtId="0" fontId="42" fillId="10" borderId="22" xfId="7" applyFont="1" applyFill="1" applyBorder="1" applyAlignment="1">
      <alignment horizontal="center" vertical="center"/>
    </xf>
    <xf numFmtId="0" fontId="66" fillId="10" borderId="23" xfId="7" applyFont="1" applyFill="1" applyBorder="1" applyAlignment="1">
      <alignment horizontal="center" vertical="center" wrapText="1"/>
    </xf>
    <xf numFmtId="0" fontId="66" fillId="0" borderId="22" xfId="7" applyFont="1" applyBorder="1" applyAlignment="1">
      <alignment horizontal="center" vertical="center" wrapText="1"/>
    </xf>
    <xf numFmtId="0" fontId="42" fillId="11" borderId="23" xfId="7" applyFont="1" applyFill="1" applyBorder="1" applyAlignment="1">
      <alignment horizontal="center" vertical="center"/>
    </xf>
    <xf numFmtId="0" fontId="66" fillId="11" borderId="23" xfId="7" applyFont="1" applyFill="1" applyBorder="1" applyAlignment="1">
      <alignment horizontal="center" vertical="center" wrapText="1"/>
    </xf>
    <xf numFmtId="0" fontId="66" fillId="0" borderId="23" xfId="7" applyFont="1" applyBorder="1" applyAlignment="1">
      <alignment horizontal="center" vertical="center" wrapText="1"/>
    </xf>
    <xf numFmtId="0" fontId="66" fillId="4" borderId="23" xfId="7" applyFont="1" applyFill="1" applyBorder="1" applyAlignment="1">
      <alignment horizontal="center" vertical="center" wrapText="1"/>
    </xf>
    <xf numFmtId="0" fontId="42" fillId="0" borderId="125" xfId="7" applyFont="1" applyBorder="1" applyAlignment="1">
      <alignment horizontal="center" vertical="center"/>
    </xf>
    <xf numFmtId="9" fontId="7" fillId="0" borderId="23" xfId="11" applyFont="1" applyBorder="1" applyAlignment="1">
      <alignment horizontal="center" vertical="center"/>
    </xf>
    <xf numFmtId="9" fontId="7" fillId="0" borderId="23" xfId="21" applyFont="1" applyFill="1" applyBorder="1" applyAlignment="1">
      <alignment horizontal="center" vertical="center"/>
    </xf>
    <xf numFmtId="9" fontId="7" fillId="0" borderId="127" xfId="11" applyFont="1" applyBorder="1" applyAlignment="1">
      <alignment horizontal="center" vertical="center"/>
    </xf>
    <xf numFmtId="9" fontId="7" fillId="0" borderId="127" xfId="11" applyFont="1" applyBorder="1" applyAlignment="1">
      <alignment horizontal="center"/>
    </xf>
    <xf numFmtId="10" fontId="7" fillId="0" borderId="127" xfId="21" applyNumberFormat="1" applyFont="1" applyFill="1" applyBorder="1" applyAlignment="1">
      <alignment horizontal="center"/>
    </xf>
    <xf numFmtId="9" fontId="0" fillId="0" borderId="0" xfId="21" applyFont="1" applyFill="1" applyBorder="1" applyAlignment="1">
      <alignment horizontal="center"/>
    </xf>
    <xf numFmtId="9" fontId="42" fillId="0" borderId="125" xfId="7" applyNumberFormat="1" applyFont="1" applyBorder="1" applyAlignment="1">
      <alignment horizontal="center" vertical="center"/>
    </xf>
    <xf numFmtId="9" fontId="7" fillId="0" borderId="30" xfId="11" applyFont="1" applyBorder="1" applyAlignment="1">
      <alignment horizontal="center"/>
    </xf>
    <xf numFmtId="0" fontId="42" fillId="0" borderId="0" xfId="7" applyFont="1" applyAlignment="1">
      <alignment horizontal="center" vertical="center"/>
    </xf>
    <xf numFmtId="9" fontId="67" fillId="0" borderId="23" xfId="20" applyNumberFormat="1" applyFont="1" applyBorder="1" applyAlignment="1">
      <alignment horizontal="center" vertical="center"/>
    </xf>
    <xf numFmtId="9" fontId="67" fillId="3" borderId="23" xfId="20" applyNumberFormat="1" applyFont="1" applyFill="1" applyBorder="1" applyAlignment="1">
      <alignment horizontal="center" vertical="center"/>
    </xf>
    <xf numFmtId="9" fontId="7" fillId="0" borderId="125" xfId="11" applyFont="1" applyFill="1" applyBorder="1" applyAlignment="1">
      <alignment horizontal="center"/>
    </xf>
    <xf numFmtId="9" fontId="7" fillId="0" borderId="23" xfId="11" applyFont="1" applyBorder="1" applyAlignment="1">
      <alignment horizontal="center"/>
    </xf>
    <xf numFmtId="10" fontId="7" fillId="0" borderId="23" xfId="21" applyNumberFormat="1" applyFont="1" applyFill="1" applyBorder="1" applyAlignment="1">
      <alignment horizontal="center"/>
    </xf>
    <xf numFmtId="0" fontId="7" fillId="0" borderId="0" xfId="7" applyAlignment="1">
      <alignment horizontal="center" vertical="center"/>
    </xf>
    <xf numFmtId="9" fontId="7" fillId="0" borderId="0" xfId="11" applyFont="1" applyFill="1" applyBorder="1" applyAlignment="1">
      <alignment horizontal="center"/>
    </xf>
    <xf numFmtId="9" fontId="7" fillId="0" borderId="0" xfId="11" applyFont="1" applyFill="1" applyBorder="1" applyAlignment="1">
      <alignment horizontal="center" vertical="center"/>
    </xf>
    <xf numFmtId="10" fontId="7" fillId="0" borderId="0" xfId="21" applyNumberFormat="1" applyFont="1" applyFill="1" applyBorder="1" applyAlignment="1">
      <alignment horizontal="center"/>
    </xf>
    <xf numFmtId="0" fontId="42" fillId="0" borderId="0" xfId="7" applyFont="1"/>
    <xf numFmtId="2" fontId="7" fillId="0" borderId="0" xfId="7" applyNumberFormat="1" applyAlignment="1">
      <alignment horizontal="center"/>
    </xf>
    <xf numFmtId="9" fontId="7" fillId="0" borderId="23" xfId="11" applyFont="1" applyFill="1" applyBorder="1" applyAlignment="1">
      <alignment horizontal="center" vertical="center"/>
    </xf>
    <xf numFmtId="9" fontId="7" fillId="0" borderId="23" xfId="11" applyFont="1" applyFill="1" applyBorder="1" applyAlignment="1">
      <alignment horizontal="center"/>
    </xf>
    <xf numFmtId="10" fontId="7" fillId="0" borderId="23" xfId="11" applyNumberFormat="1" applyFont="1" applyFill="1" applyBorder="1" applyAlignment="1">
      <alignment horizontal="center"/>
    </xf>
    <xf numFmtId="9" fontId="0" fillId="0" borderId="0" xfId="0" applyNumberFormat="1">
      <alignment wrapText="1"/>
    </xf>
    <xf numFmtId="0" fontId="42" fillId="0" borderId="130" xfId="7" applyFont="1" applyBorder="1" applyAlignment="1">
      <alignment vertical="center"/>
    </xf>
    <xf numFmtId="9" fontId="42" fillId="0" borderId="130" xfId="7" applyNumberFormat="1" applyFont="1" applyBorder="1" applyAlignment="1">
      <alignment vertical="center"/>
    </xf>
    <xf numFmtId="10" fontId="7" fillId="0" borderId="0" xfId="11" applyNumberFormat="1" applyFont="1" applyFill="1" applyBorder="1" applyAlignment="1">
      <alignment horizontal="center"/>
    </xf>
    <xf numFmtId="9" fontId="7" fillId="0" borderId="0" xfId="21" applyFont="1" applyFill="1" applyBorder="1" applyAlignment="1">
      <alignment horizontal="center"/>
    </xf>
    <xf numFmtId="0" fontId="42" fillId="0" borderId="0" xfId="7" applyFont="1" applyAlignment="1">
      <alignment vertical="center"/>
    </xf>
    <xf numFmtId="9" fontId="42" fillId="0" borderId="0" xfId="7" applyNumberFormat="1" applyFont="1" applyAlignment="1">
      <alignment horizontal="center" vertical="center"/>
    </xf>
    <xf numFmtId="0" fontId="7" fillId="0" borderId="0" xfId="7" applyAlignment="1">
      <alignment horizontal="center"/>
    </xf>
    <xf numFmtId="9" fontId="7" fillId="0" borderId="0" xfId="11" applyFont="1" applyBorder="1" applyAlignment="1">
      <alignment horizontal="center" vertical="center"/>
    </xf>
    <xf numFmtId="9" fontId="7" fillId="0" borderId="0" xfId="11" applyFont="1" applyBorder="1" applyAlignment="1">
      <alignment horizontal="center"/>
    </xf>
    <xf numFmtId="9" fontId="7" fillId="0" borderId="0" xfId="7" applyNumberFormat="1" applyAlignment="1">
      <alignment horizontal="center"/>
    </xf>
    <xf numFmtId="166" fontId="0" fillId="0" borderId="0" xfId="0" applyNumberFormat="1">
      <alignment wrapText="1"/>
    </xf>
    <xf numFmtId="0" fontId="71" fillId="0" borderId="0" xfId="7" applyFont="1" applyAlignment="1">
      <alignment horizontal="left" vertical="top" wrapText="1"/>
    </xf>
    <xf numFmtId="0" fontId="0" fillId="0" borderId="0" xfId="0" applyAlignment="1">
      <alignment horizontal="center" wrapText="1"/>
    </xf>
    <xf numFmtId="9" fontId="37" fillId="0" borderId="31" xfId="11" applyFont="1" applyFill="1" applyBorder="1" applyAlignment="1">
      <alignment horizontal="center" vertical="center"/>
    </xf>
    <xf numFmtId="9" fontId="37" fillId="3" borderId="31" xfId="11" applyFont="1" applyFill="1" applyBorder="1" applyAlignment="1">
      <alignment horizontal="center" vertical="center"/>
    </xf>
    <xf numFmtId="0" fontId="18" fillId="0" borderId="74" xfId="1" applyFont="1" applyBorder="1" applyAlignment="1">
      <alignment horizontal="center" vertical="center" wrapText="1"/>
    </xf>
    <xf numFmtId="2" fontId="7" fillId="0" borderId="0" xfId="7" applyNumberFormat="1" applyAlignment="1">
      <alignment horizontal="center" vertical="center"/>
    </xf>
    <xf numFmtId="0" fontId="5" fillId="0" borderId="126" xfId="20" applyBorder="1"/>
    <xf numFmtId="9" fontId="46" fillId="2" borderId="86" xfId="19" applyFont="1" applyFill="1" applyBorder="1" applyAlignment="1">
      <alignment horizontal="center" wrapText="1"/>
    </xf>
    <xf numFmtId="9" fontId="46" fillId="2" borderId="83" xfId="19" applyFont="1" applyFill="1" applyBorder="1" applyAlignment="1">
      <alignment horizontal="center" wrapText="1"/>
    </xf>
    <xf numFmtId="9" fontId="46" fillId="2" borderId="115" xfId="19" applyFont="1" applyFill="1" applyBorder="1" applyAlignment="1">
      <alignment horizontal="center" wrapText="1"/>
    </xf>
    <xf numFmtId="0" fontId="15" fillId="0" borderId="41" xfId="0" applyFont="1" applyBorder="1" applyAlignment="1">
      <alignment vertical="center" wrapText="1"/>
    </xf>
    <xf numFmtId="0" fontId="15" fillId="0" borderId="0" xfId="0" applyFont="1" applyAlignment="1">
      <alignment vertical="center" wrapText="1"/>
    </xf>
    <xf numFmtId="0" fontId="22" fillId="2" borderId="41" xfId="1" applyFont="1" applyFill="1" applyBorder="1" applyAlignment="1">
      <alignment vertical="center" wrapText="1"/>
    </xf>
    <xf numFmtId="0" fontId="22" fillId="2" borderId="0" xfId="1" applyFont="1" applyFill="1" applyAlignment="1">
      <alignment vertical="center" wrapText="1"/>
    </xf>
    <xf numFmtId="0" fontId="73" fillId="0" borderId="0" xfId="46" applyFont="1" applyAlignment="1">
      <alignment horizontal="center" vertical="top"/>
    </xf>
    <xf numFmtId="0" fontId="74" fillId="0" borderId="0" xfId="46" applyFont="1" applyAlignment="1">
      <alignment vertical="top" wrapText="1"/>
    </xf>
    <xf numFmtId="166" fontId="24" fillId="9" borderId="29" xfId="2" applyNumberFormat="1" applyFont="1" applyFill="1" applyBorder="1" applyAlignment="1">
      <alignment horizontal="center" vertical="center" wrapText="1"/>
    </xf>
    <xf numFmtId="166" fontId="24" fillId="9" borderId="130" xfId="2" applyNumberFormat="1" applyFont="1" applyFill="1" applyBorder="1" applyAlignment="1">
      <alignment horizontal="center" vertical="center" wrapText="1"/>
    </xf>
    <xf numFmtId="0" fontId="42" fillId="9" borderId="29" xfId="2" applyFont="1" applyFill="1" applyBorder="1" applyAlignment="1">
      <alignment horizontal="center" vertical="center" wrapText="1"/>
    </xf>
    <xf numFmtId="0" fontId="42" fillId="9" borderId="133" xfId="2" applyFont="1" applyFill="1" applyBorder="1" applyAlignment="1">
      <alignment horizontal="center" vertical="center" wrapText="1"/>
    </xf>
    <xf numFmtId="9" fontId="46" fillId="2" borderId="147" xfId="19" applyFont="1" applyFill="1" applyBorder="1" applyAlignment="1">
      <alignment horizontal="center" wrapText="1"/>
    </xf>
    <xf numFmtId="9" fontId="46" fillId="2" borderId="107" xfId="19" applyFont="1" applyFill="1" applyBorder="1" applyAlignment="1">
      <alignment horizontal="center" wrapText="1"/>
    </xf>
    <xf numFmtId="0" fontId="76" fillId="3" borderId="0" xfId="6" applyFont="1" applyFill="1">
      <alignment wrapText="1"/>
    </xf>
    <xf numFmtId="0" fontId="76" fillId="3" borderId="0" xfId="6" applyFont="1" applyFill="1" applyAlignment="1">
      <alignment vertical="center"/>
    </xf>
    <xf numFmtId="0" fontId="76" fillId="3" borderId="0" xfId="6" applyFont="1" applyFill="1" applyAlignment="1">
      <alignment vertical="center" wrapText="1"/>
    </xf>
    <xf numFmtId="0" fontId="76" fillId="3" borderId="0" xfId="6" applyFont="1" applyFill="1" applyAlignment="1">
      <alignment horizontal="center" vertical="center" wrapText="1"/>
    </xf>
    <xf numFmtId="0" fontId="77" fillId="3" borderId="0" xfId="6" applyFont="1" applyFill="1" applyAlignment="1">
      <alignment vertical="center" wrapText="1"/>
    </xf>
    <xf numFmtId="1" fontId="77" fillId="3" borderId="0" xfId="6" applyNumberFormat="1" applyFont="1" applyFill="1" applyAlignment="1">
      <alignment horizontal="center" vertical="center" wrapText="1"/>
    </xf>
    <xf numFmtId="0" fontId="77" fillId="3" borderId="0" xfId="6" applyFont="1" applyFill="1" applyAlignment="1">
      <alignment horizontal="center" vertical="center" wrapText="1"/>
    </xf>
    <xf numFmtId="0" fontId="78" fillId="3" borderId="0" xfId="6" applyFont="1" applyFill="1" applyAlignment="1">
      <alignment vertical="center" wrapText="1"/>
    </xf>
    <xf numFmtId="9" fontId="76" fillId="3" borderId="0" xfId="47" applyFont="1" applyFill="1" applyAlignment="1">
      <alignment horizontal="center" vertical="center" wrapText="1"/>
    </xf>
    <xf numFmtId="0" fontId="79" fillId="12" borderId="148" xfId="48" applyFont="1" applyFill="1" applyBorder="1" applyAlignment="1">
      <alignment vertical="center"/>
    </xf>
    <xf numFmtId="0" fontId="79" fillId="12" borderId="148" xfId="48" applyFont="1" applyFill="1" applyBorder="1" applyAlignment="1">
      <alignment horizontal="center" vertical="center"/>
    </xf>
    <xf numFmtId="0" fontId="77" fillId="3" borderId="0" xfId="6" applyFont="1" applyFill="1">
      <alignment wrapText="1"/>
    </xf>
    <xf numFmtId="9" fontId="76" fillId="3" borderId="0" xfId="49" applyFont="1" applyFill="1" applyAlignment="1">
      <alignment horizontal="center" wrapText="1"/>
    </xf>
    <xf numFmtId="0" fontId="76" fillId="4" borderId="0" xfId="6" applyFont="1" applyFill="1">
      <alignment wrapText="1"/>
    </xf>
    <xf numFmtId="9" fontId="76" fillId="4" borderId="0" xfId="49" applyFont="1" applyFill="1" applyAlignment="1">
      <alignment horizontal="center" wrapText="1"/>
    </xf>
    <xf numFmtId="0" fontId="76" fillId="4" borderId="0" xfId="6" applyFont="1" applyFill="1" applyAlignment="1">
      <alignment horizontal="center" wrapText="1"/>
    </xf>
    <xf numFmtId="9" fontId="76" fillId="4" borderId="0" xfId="49" applyFont="1" applyFill="1" applyBorder="1" applyAlignment="1">
      <alignment horizontal="center" wrapText="1"/>
    </xf>
    <xf numFmtId="0" fontId="76" fillId="3" borderId="22" xfId="6" applyFont="1" applyFill="1" applyBorder="1">
      <alignment wrapText="1"/>
    </xf>
    <xf numFmtId="9" fontId="76" fillId="3" borderId="22" xfId="49" applyFont="1" applyFill="1" applyBorder="1" applyAlignment="1">
      <alignment horizontal="center" wrapText="1"/>
    </xf>
    <xf numFmtId="0" fontId="76" fillId="3" borderId="22" xfId="6" applyFont="1" applyFill="1" applyBorder="1" applyAlignment="1">
      <alignment horizontal="center" wrapText="1"/>
    </xf>
    <xf numFmtId="9" fontId="76" fillId="3" borderId="0" xfId="49" applyFont="1" applyFill="1" applyBorder="1" applyAlignment="1">
      <alignment horizontal="center" wrapText="1"/>
    </xf>
    <xf numFmtId="0" fontId="76" fillId="3" borderId="0" xfId="6" applyFont="1" applyFill="1" applyAlignment="1">
      <alignment horizontal="left" wrapText="1"/>
    </xf>
    <xf numFmtId="0" fontId="79" fillId="12" borderId="148" xfId="48" applyFont="1" applyFill="1" applyBorder="1" applyAlignment="1">
      <alignment horizontal="center" vertical="center" wrapText="1"/>
    </xf>
    <xf numFmtId="1" fontId="76" fillId="4" borderId="0" xfId="49" applyNumberFormat="1" applyFont="1" applyFill="1" applyAlignment="1">
      <alignment horizontal="center" wrapText="1"/>
    </xf>
    <xf numFmtId="168" fontId="76" fillId="4" borderId="0" xfId="49" applyNumberFormat="1" applyFont="1" applyFill="1" applyAlignment="1">
      <alignment horizontal="center" wrapText="1"/>
    </xf>
    <xf numFmtId="2" fontId="76" fillId="4" borderId="0" xfId="49" applyNumberFormat="1" applyFont="1" applyFill="1" applyAlignment="1">
      <alignment horizontal="center" wrapText="1"/>
    </xf>
    <xf numFmtId="2" fontId="76" fillId="3" borderId="0" xfId="6" applyNumberFormat="1" applyFont="1" applyFill="1" applyAlignment="1">
      <alignment horizontal="center" wrapText="1"/>
    </xf>
    <xf numFmtId="0" fontId="82" fillId="14" borderId="152" xfId="0" applyFont="1" applyFill="1" applyBorder="1" applyAlignment="1">
      <alignment horizontal="center" vertical="center" wrapText="1"/>
    </xf>
    <xf numFmtId="0" fontId="84" fillId="15" borderId="151" xfId="0" applyFont="1" applyFill="1" applyBorder="1" applyAlignment="1">
      <alignment horizontal="left" vertical="center" wrapText="1"/>
    </xf>
    <xf numFmtId="0" fontId="84" fillId="15" borderId="152" xfId="0" applyFont="1" applyFill="1" applyBorder="1" applyAlignment="1">
      <alignment horizontal="center" vertical="center" wrapText="1"/>
    </xf>
    <xf numFmtId="0" fontId="84" fillId="16" borderId="151" xfId="0" applyFont="1" applyFill="1" applyBorder="1" applyAlignment="1">
      <alignment horizontal="left" vertical="center" wrapText="1"/>
    </xf>
    <xf numFmtId="0" fontId="83" fillId="13" borderId="151" xfId="0" applyFont="1" applyFill="1" applyBorder="1" applyAlignment="1">
      <alignment horizontal="left" vertical="center" wrapText="1"/>
    </xf>
    <xf numFmtId="164" fontId="84" fillId="16" borderId="152" xfId="50" applyFont="1" applyFill="1" applyBorder="1" applyAlignment="1">
      <alignment horizontal="center" vertical="center" wrapText="1"/>
    </xf>
    <xf numFmtId="164" fontId="83" fillId="13" borderId="152" xfId="0" applyNumberFormat="1" applyFont="1" applyFill="1" applyBorder="1" applyAlignment="1">
      <alignment horizontal="center" vertical="center" wrapText="1"/>
    </xf>
    <xf numFmtId="0" fontId="83" fillId="14" borderId="152" xfId="0" applyFont="1" applyFill="1" applyBorder="1" applyAlignment="1">
      <alignment horizontal="center" vertical="center" wrapText="1"/>
    </xf>
    <xf numFmtId="0" fontId="82" fillId="14" borderId="151" xfId="0" applyFont="1" applyFill="1" applyBorder="1" applyAlignment="1">
      <alignment horizontal="center" vertical="center"/>
    </xf>
    <xf numFmtId="164" fontId="84" fillId="15" borderId="152" xfId="50" applyFont="1" applyFill="1" applyBorder="1" applyAlignment="1">
      <alignment horizontal="center" vertical="center"/>
    </xf>
    <xf numFmtId="164" fontId="81" fillId="15" borderId="152" xfId="50" applyFont="1" applyFill="1" applyBorder="1" applyAlignment="1">
      <alignment horizontal="center" vertical="center" wrapText="1"/>
    </xf>
    <xf numFmtId="164" fontId="84" fillId="15" borderId="152" xfId="50" applyFont="1" applyFill="1" applyBorder="1" applyAlignment="1">
      <alignment horizontal="center" vertical="center" wrapText="1"/>
    </xf>
    <xf numFmtId="164" fontId="85" fillId="15" borderId="152" xfId="50" applyFont="1" applyFill="1" applyBorder="1" applyAlignment="1">
      <alignment horizontal="center" vertical="center" wrapText="1"/>
    </xf>
    <xf numFmtId="0" fontId="7" fillId="0" borderId="0" xfId="0" applyFont="1">
      <alignment wrapText="1"/>
    </xf>
    <xf numFmtId="9" fontId="0" fillId="0" borderId="0" xfId="19" applyFont="1" applyAlignment="1">
      <alignment wrapText="1"/>
    </xf>
    <xf numFmtId="0" fontId="1" fillId="0" borderId="0" xfId="20" applyFont="1"/>
    <xf numFmtId="0" fontId="76" fillId="3" borderId="0" xfId="6" applyFont="1" applyFill="1" applyAlignment="1">
      <alignment horizontal="center" wrapText="1"/>
    </xf>
    <xf numFmtId="169" fontId="76" fillId="4" borderId="0" xfId="49" applyNumberFormat="1" applyFont="1" applyFill="1" applyAlignment="1">
      <alignment horizontal="center" wrapText="1"/>
    </xf>
    <xf numFmtId="9" fontId="76" fillId="4" borderId="0" xfId="19" applyFont="1" applyFill="1" applyAlignment="1">
      <alignment horizontal="center" wrapText="1"/>
    </xf>
    <xf numFmtId="167" fontId="76" fillId="4" borderId="0" xfId="19" applyNumberFormat="1" applyFont="1" applyFill="1" applyAlignment="1">
      <alignment horizontal="center" wrapText="1"/>
    </xf>
    <xf numFmtId="1" fontId="85" fillId="15" borderId="152" xfId="50" applyNumberFormat="1" applyFont="1" applyFill="1" applyBorder="1" applyAlignment="1">
      <alignment horizontal="center" vertical="center" wrapText="1"/>
    </xf>
    <xf numFmtId="0" fontId="88" fillId="3" borderId="121" xfId="51" applyFont="1" applyFill="1" applyBorder="1" applyAlignment="1">
      <alignment vertical="center"/>
    </xf>
    <xf numFmtId="0" fontId="88" fillId="3" borderId="121" xfId="51" applyFont="1" applyFill="1" applyBorder="1" applyAlignment="1">
      <alignment horizontal="center" vertical="center"/>
    </xf>
    <xf numFmtId="0" fontId="88" fillId="3" borderId="0" xfId="51" applyFont="1" applyFill="1" applyAlignment="1">
      <alignment vertical="center"/>
    </xf>
    <xf numFmtId="0" fontId="88" fillId="3" borderId="0" xfId="51" applyFont="1" applyFill="1" applyAlignment="1">
      <alignment horizontal="center" vertical="center"/>
    </xf>
    <xf numFmtId="9" fontId="88" fillId="4" borderId="0" xfId="52" applyFont="1" applyFill="1" applyAlignment="1" applyProtection="1">
      <alignment horizontal="center" vertical="center"/>
      <protection locked="0"/>
    </xf>
    <xf numFmtId="9" fontId="88" fillId="4" borderId="0" xfId="51" applyNumberFormat="1" applyFont="1" applyFill="1" applyAlignment="1" applyProtection="1">
      <alignment horizontal="center" vertical="center"/>
      <protection locked="0"/>
    </xf>
    <xf numFmtId="9" fontId="88" fillId="3" borderId="0" xfId="52" applyFont="1" applyFill="1" applyAlignment="1">
      <alignment horizontal="center" vertical="center"/>
    </xf>
    <xf numFmtId="0" fontId="76" fillId="3" borderId="0" xfId="51" applyFont="1" applyFill="1" applyAlignment="1">
      <alignment horizontal="center" vertical="center"/>
    </xf>
    <xf numFmtId="9" fontId="76" fillId="4" borderId="0" xfId="52" applyFont="1" applyFill="1" applyAlignment="1" applyProtection="1">
      <alignment horizontal="center" vertical="center"/>
      <protection locked="0"/>
    </xf>
    <xf numFmtId="0" fontId="76" fillId="4" borderId="0" xfId="51" applyFont="1" applyFill="1" applyAlignment="1" applyProtection="1">
      <alignment horizontal="center" vertical="center"/>
      <protection locked="0"/>
    </xf>
    <xf numFmtId="10" fontId="76" fillId="3" borderId="0" xfId="52" applyNumberFormat="1" applyFont="1" applyFill="1" applyAlignment="1">
      <alignment horizontal="center" vertical="center"/>
    </xf>
    <xf numFmtId="0" fontId="88" fillId="3" borderId="0" xfId="51" applyFont="1" applyFill="1" applyAlignment="1" applyProtection="1">
      <alignment vertical="center"/>
      <protection locked="0"/>
    </xf>
    <xf numFmtId="0" fontId="88" fillId="3" borderId="0" xfId="51" applyFont="1" applyFill="1" applyAlignment="1" applyProtection="1">
      <alignment horizontal="center" vertical="center"/>
      <protection locked="0"/>
    </xf>
    <xf numFmtId="10" fontId="88" fillId="3" borderId="0" xfId="52" applyNumberFormat="1" applyFont="1" applyFill="1" applyAlignment="1">
      <alignment horizontal="center" vertical="center"/>
    </xf>
    <xf numFmtId="9" fontId="88" fillId="3" borderId="0" xfId="51" applyNumberFormat="1" applyFont="1" applyFill="1" applyAlignment="1">
      <alignment horizontal="center" vertical="center"/>
    </xf>
    <xf numFmtId="0" fontId="88" fillId="3" borderId="22" xfId="51" applyFont="1" applyFill="1" applyBorder="1" applyAlignment="1">
      <alignment horizontal="right" vertical="center"/>
    </xf>
    <xf numFmtId="0" fontId="88" fillId="3" borderId="22" xfId="51" applyFont="1" applyFill="1" applyBorder="1" applyAlignment="1">
      <alignment vertical="center"/>
    </xf>
    <xf numFmtId="10" fontId="89" fillId="17" borderId="22" xfId="51" applyNumberFormat="1" applyFont="1" applyFill="1" applyBorder="1" applyAlignment="1">
      <alignment horizontal="center" vertical="center"/>
    </xf>
    <xf numFmtId="0" fontId="88" fillId="3" borderId="0" xfId="51" applyFont="1" applyFill="1" applyAlignment="1">
      <alignment horizontal="right" vertical="center"/>
    </xf>
    <xf numFmtId="167" fontId="88" fillId="3" borderId="0" xfId="52" applyNumberFormat="1" applyFont="1" applyFill="1" applyAlignment="1">
      <alignment horizontal="center" vertical="center"/>
    </xf>
    <xf numFmtId="0" fontId="88" fillId="3" borderId="121" xfId="51" applyFont="1" applyFill="1" applyBorder="1" applyAlignment="1">
      <alignment horizontal="right" vertical="center"/>
    </xf>
    <xf numFmtId="167" fontId="88" fillId="17" borderId="121" xfId="52" applyNumberFormat="1" applyFont="1" applyFill="1" applyBorder="1" applyAlignment="1">
      <alignment horizontal="center" vertical="center"/>
    </xf>
    <xf numFmtId="0" fontId="88" fillId="4" borderId="0" xfId="51" applyFont="1" applyFill="1" applyAlignment="1" applyProtection="1">
      <alignment vertical="center"/>
      <protection locked="0"/>
    </xf>
    <xf numFmtId="0" fontId="88" fillId="4" borderId="0" xfId="51" applyFont="1" applyFill="1" applyAlignment="1" applyProtection="1">
      <alignment horizontal="center" vertical="center"/>
      <protection locked="0"/>
    </xf>
    <xf numFmtId="4" fontId="88" fillId="3" borderId="0" xfId="51" applyNumberFormat="1" applyFont="1" applyFill="1" applyAlignment="1">
      <alignment vertical="center"/>
    </xf>
    <xf numFmtId="167" fontId="88" fillId="3" borderId="0" xfId="52" applyNumberFormat="1" applyFont="1" applyFill="1" applyAlignment="1">
      <alignment vertical="center"/>
    </xf>
    <xf numFmtId="9" fontId="88" fillId="3" borderId="0" xfId="52" applyFont="1" applyFill="1" applyAlignment="1">
      <alignment vertical="center"/>
    </xf>
    <xf numFmtId="0" fontId="88" fillId="3" borderId="0" xfId="51" applyFont="1" applyFill="1"/>
    <xf numFmtId="0" fontId="88" fillId="3" borderId="0" xfId="51" applyFont="1" applyFill="1" applyAlignment="1">
      <alignment horizontal="center"/>
    </xf>
    <xf numFmtId="9" fontId="88" fillId="3" borderId="0" xfId="52" applyFont="1" applyFill="1" applyAlignment="1" applyProtection="1">
      <alignment horizontal="center" vertical="center"/>
      <protection locked="0"/>
    </xf>
    <xf numFmtId="0" fontId="24" fillId="6" borderId="1" xfId="1" applyFont="1" applyFill="1" applyBorder="1" applyAlignment="1">
      <alignment horizontal="center" vertical="center" wrapText="1"/>
    </xf>
    <xf numFmtId="9" fontId="43" fillId="6" borderId="78" xfId="19" applyFont="1" applyFill="1" applyBorder="1" applyAlignment="1">
      <alignment horizontal="center" vertical="center" wrapText="1"/>
    </xf>
    <xf numFmtId="1" fontId="58" fillId="3" borderId="31" xfId="19" applyNumberFormat="1" applyFont="1" applyFill="1" applyBorder="1" applyAlignment="1">
      <alignment horizontal="center" vertical="center" wrapText="1"/>
    </xf>
    <xf numFmtId="9" fontId="58" fillId="3" borderId="31" xfId="19" applyFont="1" applyFill="1" applyBorder="1" applyAlignment="1">
      <alignment horizontal="center" vertical="center" wrapText="1"/>
    </xf>
    <xf numFmtId="0" fontId="37" fillId="3" borderId="64" xfId="10" applyFont="1" applyFill="1" applyBorder="1" applyAlignment="1">
      <alignment horizontal="center" vertical="center" wrapText="1"/>
    </xf>
    <xf numFmtId="0" fontId="43" fillId="0" borderId="0" xfId="1" applyFont="1" applyBorder="1" applyAlignment="1">
      <alignment vertical="center" wrapText="1"/>
    </xf>
    <xf numFmtId="0" fontId="24" fillId="0" borderId="16" xfId="1" applyFont="1" applyBorder="1" applyAlignment="1">
      <alignment horizontal="right" vertical="center" wrapText="1"/>
    </xf>
    <xf numFmtId="0" fontId="58" fillId="3" borderId="31" xfId="0" applyFont="1" applyFill="1" applyBorder="1" applyAlignment="1">
      <alignment horizontal="center" vertical="center" wrapText="1"/>
    </xf>
    <xf numFmtId="0" fontId="26" fillId="3" borderId="64" xfId="10" applyFont="1" applyFill="1" applyBorder="1" applyAlignment="1">
      <alignment horizontal="center" vertical="center" wrapText="1"/>
    </xf>
    <xf numFmtId="2" fontId="26" fillId="3" borderId="31" xfId="2" applyNumberFormat="1" applyFont="1" applyFill="1" applyBorder="1" applyAlignment="1">
      <alignment horizontal="center" vertical="center" wrapText="1"/>
    </xf>
    <xf numFmtId="0" fontId="24" fillId="6" borderId="5" xfId="1" applyFont="1" applyFill="1" applyBorder="1" applyAlignment="1">
      <alignment horizontal="center" vertical="center" wrapText="1"/>
    </xf>
    <xf numFmtId="2" fontId="26" fillId="3" borderId="31" xfId="19" applyNumberFormat="1" applyFont="1" applyFill="1" applyBorder="1" applyAlignment="1">
      <alignment horizontal="center" vertical="center" wrapText="1"/>
    </xf>
    <xf numFmtId="1" fontId="26" fillId="3" borderId="31" xfId="2" applyNumberFormat="1" applyFont="1" applyFill="1" applyBorder="1" applyAlignment="1">
      <alignment horizontal="center" vertical="center" wrapText="1"/>
    </xf>
    <xf numFmtId="9" fontId="37" fillId="3" borderId="31" xfId="19" applyFont="1" applyFill="1" applyBorder="1" applyAlignment="1">
      <alignment horizontal="center" vertical="center"/>
    </xf>
    <xf numFmtId="0" fontId="41" fillId="3" borderId="64" xfId="10" applyFont="1" applyFill="1" applyBorder="1" applyAlignment="1">
      <alignment horizontal="center" vertical="center" wrapText="1"/>
    </xf>
    <xf numFmtId="9" fontId="26" fillId="3" borderId="31" xfId="2" applyNumberFormat="1" applyFont="1" applyFill="1" applyBorder="1" applyAlignment="1">
      <alignment horizontal="center" vertical="center" wrapText="1"/>
    </xf>
    <xf numFmtId="1" fontId="62" fillId="3" borderId="31" xfId="2" applyNumberFormat="1" applyFont="1" applyFill="1" applyBorder="1" applyAlignment="1">
      <alignment horizontal="center" vertical="center" wrapText="1"/>
    </xf>
    <xf numFmtId="0" fontId="63" fillId="3" borderId="64" xfId="10" applyFont="1" applyFill="1" applyBorder="1" applyAlignment="1">
      <alignment horizontal="center" vertical="center" wrapText="1"/>
    </xf>
    <xf numFmtId="0" fontId="49" fillId="6" borderId="117" xfId="1" applyFont="1" applyFill="1" applyBorder="1" applyAlignment="1">
      <alignment horizontal="right" vertical="center" wrapText="1"/>
    </xf>
    <xf numFmtId="9" fontId="26" fillId="0" borderId="31" xfId="11" applyFont="1" applyFill="1" applyBorder="1" applyAlignment="1">
      <alignment horizontal="center" vertical="center" wrapText="1"/>
    </xf>
    <xf numFmtId="0" fontId="53" fillId="0" borderId="31" xfId="2" applyFont="1" applyBorder="1" applyAlignment="1">
      <alignment horizontal="center" vertical="center" wrapText="1"/>
    </xf>
    <xf numFmtId="0" fontId="41" fillId="0" borderId="64" xfId="10" applyFont="1" applyBorder="1" applyAlignment="1">
      <alignment horizontal="center" vertical="center" wrapText="1"/>
    </xf>
    <xf numFmtId="0" fontId="52" fillId="0" borderId="2" xfId="1" applyFont="1" applyBorder="1" applyAlignment="1">
      <alignment horizontal="center" vertical="center" wrapText="1"/>
    </xf>
    <xf numFmtId="166" fontId="26" fillId="0" borderId="31" xfId="2" applyNumberFormat="1" applyFont="1" applyBorder="1" applyAlignment="1">
      <alignment horizontal="center" vertical="top" wrapText="1"/>
    </xf>
    <xf numFmtId="0" fontId="43" fillId="6" borderId="1" xfId="1" applyFont="1" applyFill="1" applyBorder="1" applyAlignment="1">
      <alignment vertical="center" wrapText="1"/>
    </xf>
    <xf numFmtId="0" fontId="24" fillId="7" borderId="1" xfId="1" applyFont="1" applyFill="1" applyBorder="1" applyAlignment="1">
      <alignment horizontal="left" vertical="center" wrapText="1"/>
    </xf>
    <xf numFmtId="0" fontId="39" fillId="2" borderId="18" xfId="1" applyFont="1" applyFill="1" applyBorder="1" applyAlignment="1">
      <alignment horizontal="center" vertical="center" wrapText="1"/>
    </xf>
    <xf numFmtId="0" fontId="24" fillId="7" borderId="1" xfId="1" applyFont="1" applyFill="1" applyBorder="1" applyAlignment="1">
      <alignment vertical="center" wrapText="1"/>
    </xf>
    <xf numFmtId="0" fontId="43" fillId="6" borderId="4" xfId="1" applyFont="1" applyFill="1" applyBorder="1" applyAlignment="1">
      <alignment vertical="center" wrapText="1"/>
    </xf>
    <xf numFmtId="0" fontId="7" fillId="0" borderId="126" xfId="7" applyBorder="1" applyAlignment="1">
      <alignment horizontal="center" vertical="center"/>
    </xf>
    <xf numFmtId="9" fontId="7" fillId="0" borderId="126" xfId="11" applyFont="1" applyFill="1" applyBorder="1" applyAlignment="1">
      <alignment horizontal="center" vertical="center"/>
    </xf>
    <xf numFmtId="9" fontId="7" fillId="0" borderId="30" xfId="11" applyFont="1" applyFill="1" applyBorder="1" applyAlignment="1">
      <alignment horizontal="center" vertical="center"/>
    </xf>
    <xf numFmtId="9" fontId="7" fillId="11" borderId="30" xfId="11" applyFont="1" applyFill="1" applyBorder="1" applyAlignment="1">
      <alignment horizontal="center" vertical="center"/>
    </xf>
    <xf numFmtId="9" fontId="7" fillId="0" borderId="30" xfId="11" applyFont="1" applyBorder="1" applyAlignment="1">
      <alignment horizontal="center" vertical="center"/>
    </xf>
    <xf numFmtId="0" fontId="7" fillId="0" borderId="23" xfId="7" applyBorder="1" applyAlignment="1">
      <alignment horizontal="center" vertical="center"/>
    </xf>
    <xf numFmtId="0" fontId="26" fillId="0" borderId="31" xfId="19" applyNumberFormat="1" applyFont="1" applyFill="1" applyBorder="1" applyAlignment="1">
      <alignment horizontal="center" vertical="center" wrapText="1"/>
    </xf>
    <xf numFmtId="2" fontId="26" fillId="0" borderId="31" xfId="19" applyNumberFormat="1" applyFont="1" applyFill="1" applyBorder="1" applyAlignment="1">
      <alignment horizontal="center" vertical="center" wrapText="1"/>
    </xf>
    <xf numFmtId="0" fontId="26" fillId="0" borderId="31" xfId="2" applyFont="1" applyFill="1" applyBorder="1" applyAlignment="1">
      <alignment horizontal="center" vertical="center" wrapText="1"/>
    </xf>
    <xf numFmtId="1" fontId="26" fillId="0" borderId="31" xfId="2" applyNumberFormat="1" applyFont="1" applyFill="1" applyBorder="1" applyAlignment="1">
      <alignment horizontal="center" vertical="center" wrapText="1"/>
    </xf>
    <xf numFmtId="0" fontId="43" fillId="5" borderId="57" xfId="2" applyFont="1" applyFill="1" applyBorder="1" applyAlignment="1">
      <alignment vertical="center" wrapText="1"/>
    </xf>
    <xf numFmtId="0" fontId="43" fillId="5" borderId="1" xfId="2" applyFont="1" applyFill="1" applyBorder="1" applyAlignment="1">
      <alignment vertical="center" wrapText="1"/>
    </xf>
    <xf numFmtId="0" fontId="43" fillId="5" borderId="4" xfId="2" applyFont="1" applyFill="1" applyBorder="1" applyAlignment="1">
      <alignment vertical="center" wrapText="1"/>
    </xf>
    <xf numFmtId="9" fontId="24" fillId="5" borderId="78" xfId="2" applyNumberFormat="1" applyFont="1" applyFill="1" applyBorder="1" applyAlignment="1">
      <alignment horizontal="center" vertical="center" wrapText="1"/>
    </xf>
    <xf numFmtId="0" fontId="24" fillId="0" borderId="41" xfId="0" applyFont="1" applyBorder="1" applyAlignment="1">
      <alignment vertical="center" wrapText="1"/>
    </xf>
    <xf numFmtId="0" fontId="24" fillId="0" borderId="0" xfId="0" applyFont="1" applyAlignment="1">
      <alignment vertical="center" wrapText="1"/>
    </xf>
    <xf numFmtId="0" fontId="85" fillId="15" borderId="152" xfId="0" applyFont="1" applyFill="1" applyBorder="1" applyAlignment="1">
      <alignment horizontal="center" vertical="center" wrapText="1"/>
    </xf>
    <xf numFmtId="0" fontId="84" fillId="16" borderId="152" xfId="0" applyFont="1" applyFill="1" applyBorder="1" applyAlignment="1">
      <alignment horizontal="center" vertical="center" wrapText="1"/>
    </xf>
    <xf numFmtId="0" fontId="85" fillId="16" borderId="152" xfId="0" applyFont="1" applyFill="1" applyBorder="1" applyAlignment="1">
      <alignment horizontal="center" vertical="center" wrapText="1"/>
    </xf>
    <xf numFmtId="0" fontId="83" fillId="13" borderId="152" xfId="0" applyFont="1" applyFill="1" applyBorder="1" applyAlignment="1">
      <alignment horizontal="center" vertical="center" wrapText="1"/>
    </xf>
    <xf numFmtId="9" fontId="26" fillId="0" borderId="31" xfId="19" applyFont="1" applyFill="1" applyBorder="1" applyAlignment="1">
      <alignment horizontal="center" vertical="center" wrapText="1"/>
    </xf>
    <xf numFmtId="9" fontId="26" fillId="0" borderId="31" xfId="19" applyNumberFormat="1" applyFont="1" applyFill="1" applyBorder="1" applyAlignment="1">
      <alignment horizontal="center" vertical="center" wrapText="1"/>
    </xf>
    <xf numFmtId="9" fontId="26" fillId="0" borderId="31" xfId="2" applyNumberFormat="1" applyFont="1" applyFill="1" applyBorder="1" applyAlignment="1">
      <alignment horizontal="center" vertical="center" wrapText="1"/>
    </xf>
    <xf numFmtId="0" fontId="16" fillId="6" borderId="57" xfId="2" applyFont="1" applyFill="1" applyBorder="1" applyAlignment="1">
      <alignment horizontal="left" vertical="center" wrapText="1"/>
    </xf>
    <xf numFmtId="0" fontId="16" fillId="6" borderId="1" xfId="2" applyFont="1" applyFill="1" applyBorder="1" applyAlignment="1">
      <alignment horizontal="left" vertical="center" wrapText="1"/>
    </xf>
    <xf numFmtId="0" fontId="16" fillId="6" borderId="107" xfId="2" applyFont="1" applyFill="1" applyBorder="1" applyAlignment="1">
      <alignment horizontal="left" vertical="center" wrapText="1"/>
    </xf>
    <xf numFmtId="9" fontId="16" fillId="9" borderId="79" xfId="2" applyNumberFormat="1" applyFont="1" applyFill="1" applyBorder="1" applyAlignment="1">
      <alignment horizontal="center" vertical="center" wrapText="1"/>
    </xf>
    <xf numFmtId="9" fontId="16" fillId="9" borderId="81" xfId="2" applyNumberFormat="1" applyFont="1" applyFill="1" applyBorder="1" applyAlignment="1">
      <alignment horizontal="center" vertical="center" wrapText="1"/>
    </xf>
    <xf numFmtId="0" fontId="16" fillId="2" borderId="57" xfId="2" applyFont="1" applyFill="1" applyBorder="1" applyAlignment="1">
      <alignment horizontal="left" wrapText="1"/>
    </xf>
    <xf numFmtId="0" fontId="16" fillId="2" borderId="58" xfId="2" applyFont="1" applyFill="1" applyBorder="1" applyAlignment="1">
      <alignment horizontal="left" wrapText="1"/>
    </xf>
    <xf numFmtId="0" fontId="68" fillId="0" borderId="122" xfId="7" applyFont="1" applyBorder="1" applyAlignment="1">
      <alignment horizontal="left" wrapText="1"/>
    </xf>
    <xf numFmtId="0" fontId="68" fillId="0" borderId="123" xfId="7" applyFont="1" applyBorder="1" applyAlignment="1">
      <alignment horizontal="left" wrapText="1"/>
    </xf>
    <xf numFmtId="0" fontId="68" fillId="0" borderId="124" xfId="7" applyFont="1" applyBorder="1" applyAlignment="1">
      <alignment horizontal="left" wrapText="1"/>
    </xf>
    <xf numFmtId="0" fontId="68" fillId="0" borderId="144" xfId="7" applyFont="1" applyBorder="1" applyAlignment="1">
      <alignment horizontal="left" wrapText="1"/>
    </xf>
    <xf numFmtId="0" fontId="68" fillId="0" borderId="121" xfId="7" applyFont="1" applyBorder="1" applyAlignment="1">
      <alignment horizontal="left" wrapText="1"/>
    </xf>
    <xf numFmtId="0" fontId="68" fillId="0" borderId="145" xfId="7" applyFont="1" applyBorder="1" applyAlignment="1">
      <alignment horizontal="left" wrapText="1"/>
    </xf>
    <xf numFmtId="0" fontId="70" fillId="0" borderId="141" xfId="20" applyFont="1" applyBorder="1" applyAlignment="1">
      <alignment horizontal="left" vertical="top" wrapText="1"/>
    </xf>
    <xf numFmtId="0" fontId="70" fillId="0" borderId="130" xfId="20" applyFont="1" applyBorder="1" applyAlignment="1">
      <alignment horizontal="left" vertical="top" wrapText="1"/>
    </xf>
    <xf numFmtId="0" fontId="70" fillId="0" borderId="142" xfId="20" applyFont="1" applyBorder="1" applyAlignment="1">
      <alignment horizontal="left" vertical="top" wrapText="1"/>
    </xf>
    <xf numFmtId="0" fontId="70" fillId="0" borderId="139" xfId="20" applyFont="1" applyBorder="1" applyAlignment="1">
      <alignment horizontal="left" vertical="top" wrapText="1"/>
    </xf>
    <xf numFmtId="0" fontId="70" fillId="0" borderId="0" xfId="20" applyFont="1" applyAlignment="1">
      <alignment horizontal="left" vertical="top" wrapText="1"/>
    </xf>
    <xf numFmtId="0" fontId="70" fillId="0" borderId="140" xfId="20" applyFont="1" applyBorder="1" applyAlignment="1">
      <alignment horizontal="left" vertical="top" wrapText="1"/>
    </xf>
    <xf numFmtId="0" fontId="70" fillId="0" borderId="131" xfId="20" applyFont="1" applyBorder="1" applyAlignment="1">
      <alignment horizontal="left" vertical="top" wrapText="1"/>
    </xf>
    <xf numFmtId="0" fontId="70" fillId="0" borderId="143" xfId="20" applyFont="1" applyBorder="1" applyAlignment="1">
      <alignment horizontal="left" vertical="top" wrapText="1"/>
    </xf>
    <xf numFmtId="0" fontId="70" fillId="0" borderId="132" xfId="20" applyFont="1" applyBorder="1" applyAlignment="1">
      <alignment horizontal="left" vertical="top" wrapText="1"/>
    </xf>
    <xf numFmtId="0" fontId="49" fillId="5" borderId="146" xfId="2" applyFont="1" applyFill="1" applyBorder="1" applyAlignment="1">
      <alignment horizontal="center" vertical="center" wrapText="1"/>
    </xf>
    <xf numFmtId="0" fontId="49" fillId="5" borderId="83" xfId="2" applyFont="1" applyFill="1" applyBorder="1" applyAlignment="1">
      <alignment horizontal="center" vertical="center" wrapText="1"/>
    </xf>
    <xf numFmtId="9" fontId="61" fillId="6" borderId="79" xfId="19" applyFont="1" applyFill="1" applyBorder="1" applyAlignment="1">
      <alignment horizontal="center" wrapText="1"/>
    </xf>
    <xf numFmtId="9" fontId="61" fillId="6" borderId="88" xfId="19" applyFont="1" applyFill="1" applyBorder="1" applyAlignment="1">
      <alignment horizontal="center" wrapText="1"/>
    </xf>
    <xf numFmtId="0" fontId="43" fillId="6" borderId="93" xfId="0" applyFont="1" applyFill="1" applyBorder="1" applyAlignment="1">
      <alignment horizontal="center" vertical="center" wrapText="1"/>
    </xf>
    <xf numFmtId="0" fontId="43" fillId="6" borderId="103" xfId="0" applyFont="1" applyFill="1" applyBorder="1" applyAlignment="1">
      <alignment horizontal="center" vertical="center" wrapText="1"/>
    </xf>
    <xf numFmtId="0" fontId="43" fillId="6" borderId="84" xfId="0" applyFont="1" applyFill="1" applyBorder="1" applyAlignment="1">
      <alignment horizontal="center" vertical="center" wrapText="1"/>
    </xf>
    <xf numFmtId="0" fontId="43" fillId="6" borderId="89" xfId="0" applyFont="1" applyFill="1" applyBorder="1" applyAlignment="1">
      <alignment horizontal="center" vertical="center" wrapText="1"/>
    </xf>
    <xf numFmtId="0" fontId="16" fillId="2" borderId="1" xfId="2" applyFont="1" applyFill="1" applyBorder="1" applyAlignment="1">
      <alignment horizontal="left" wrapText="1"/>
    </xf>
    <xf numFmtId="0" fontId="16" fillId="2" borderId="107" xfId="2" applyFont="1" applyFill="1" applyBorder="1" applyAlignment="1">
      <alignment horizontal="left" wrapText="1"/>
    </xf>
    <xf numFmtId="0" fontId="18" fillId="0" borderId="0" xfId="2" applyFont="1" applyAlignment="1">
      <alignment horizontal="center" vertical="center" wrapText="1"/>
    </xf>
    <xf numFmtId="0" fontId="43" fillId="5" borderId="95" xfId="0" applyFont="1" applyFill="1" applyBorder="1" applyAlignment="1">
      <alignment horizontal="left" vertical="center" wrapText="1"/>
    </xf>
    <xf numFmtId="0" fontId="43" fillId="5" borderId="96" xfId="0" applyFont="1" applyFill="1" applyBorder="1" applyAlignment="1">
      <alignment horizontal="left" vertical="center" wrapText="1"/>
    </xf>
    <xf numFmtId="0" fontId="26" fillId="3" borderId="157" xfId="2" applyFont="1" applyFill="1" applyBorder="1" applyAlignment="1">
      <alignment vertical="center" wrapText="1"/>
    </xf>
    <xf numFmtId="0" fontId="26" fillId="3" borderId="31" xfId="2" applyFont="1" applyFill="1" applyBorder="1" applyAlignment="1">
      <alignment vertical="center" wrapText="1"/>
    </xf>
    <xf numFmtId="0" fontId="26" fillId="0" borderId="157" xfId="2" applyFont="1" applyBorder="1" applyAlignment="1">
      <alignment horizontal="left" vertical="center" wrapText="1"/>
    </xf>
    <xf numFmtId="0" fontId="26" fillId="0" borderId="31" xfId="2" applyFont="1" applyBorder="1" applyAlignment="1">
      <alignment horizontal="left" vertical="center" wrapText="1"/>
    </xf>
    <xf numFmtId="0" fontId="74" fillId="0" borderId="0" xfId="46" applyFont="1" applyAlignment="1">
      <alignment horizontal="left" vertical="top" wrapText="1"/>
    </xf>
    <xf numFmtId="0" fontId="52" fillId="0" borderId="59" xfId="1" applyFont="1" applyBorder="1" applyAlignment="1">
      <alignment horizontal="center" vertical="center" wrapText="1"/>
    </xf>
    <xf numFmtId="0" fontId="52" fillId="0" borderId="2" xfId="1" applyFont="1" applyBorder="1" applyAlignment="1">
      <alignment horizontal="center" vertical="center" wrapText="1"/>
    </xf>
    <xf numFmtId="0" fontId="45" fillId="0" borderId="27" xfId="22" applyFont="1" applyBorder="1" applyAlignment="1">
      <alignment vertical="center" wrapText="1"/>
    </xf>
    <xf numFmtId="0" fontId="45" fillId="0" borderId="28" xfId="22" applyFont="1" applyBorder="1" applyAlignment="1">
      <alignment vertical="center" wrapText="1"/>
    </xf>
    <xf numFmtId="0" fontId="45" fillId="0" borderId="54" xfId="22" applyFont="1" applyBorder="1" applyAlignment="1">
      <alignment vertical="center" wrapText="1"/>
    </xf>
    <xf numFmtId="166" fontId="26" fillId="0" borderId="31" xfId="2" applyNumberFormat="1" applyFont="1" applyBorder="1" applyAlignment="1">
      <alignment horizontal="center" vertical="top" wrapText="1"/>
    </xf>
    <xf numFmtId="0" fontId="26" fillId="0" borderId="70" xfId="1" applyFont="1" applyBorder="1" applyAlignment="1">
      <alignment horizontal="center" vertical="center" wrapText="1"/>
    </xf>
    <xf numFmtId="0" fontId="26" fillId="0" borderId="73" xfId="1" applyFont="1" applyBorder="1" applyAlignment="1">
      <alignment horizontal="center" vertical="center" wrapText="1"/>
    </xf>
    <xf numFmtId="0" fontId="36" fillId="0" borderId="8" xfId="0" applyFont="1" applyBorder="1" applyAlignment="1">
      <alignment horizontal="center" vertical="center"/>
    </xf>
    <xf numFmtId="0" fontId="36" fillId="0" borderId="72" xfId="0" applyFont="1" applyBorder="1" applyAlignment="1">
      <alignment horizontal="center" vertical="center"/>
    </xf>
    <xf numFmtId="0" fontId="16" fillId="0" borderId="4" xfId="1" applyFont="1" applyBorder="1" applyAlignment="1">
      <alignment horizontal="left" wrapText="1"/>
    </xf>
    <xf numFmtId="0" fontId="16" fillId="0" borderId="56" xfId="1" applyFont="1" applyBorder="1" applyAlignment="1">
      <alignment horizontal="left" wrapText="1"/>
    </xf>
    <xf numFmtId="0" fontId="43" fillId="5" borderId="49" xfId="0" applyFont="1" applyFill="1" applyBorder="1" applyAlignment="1">
      <alignment horizontal="left" vertical="center" wrapText="1"/>
    </xf>
    <xf numFmtId="0" fontId="43" fillId="5" borderId="50" xfId="0" applyFont="1" applyFill="1" applyBorder="1" applyAlignment="1">
      <alignment horizontal="left" vertical="center" wrapText="1"/>
    </xf>
    <xf numFmtId="0" fontId="43" fillId="6" borderId="57" xfId="1" applyFont="1" applyFill="1" applyBorder="1" applyAlignment="1">
      <alignment vertical="center" wrapText="1"/>
    </xf>
    <xf numFmtId="0" fontId="43" fillId="6" borderId="1" xfId="1" applyFont="1" applyFill="1" applyBorder="1" applyAlignment="1">
      <alignment vertical="center" wrapText="1"/>
    </xf>
    <xf numFmtId="0" fontId="15" fillId="0" borderId="65" xfId="0" applyFont="1" applyBorder="1" applyAlignment="1">
      <alignment horizontal="left" vertical="center" wrapText="1"/>
    </xf>
    <xf numFmtId="0" fontId="15" fillId="0" borderId="16" xfId="0" applyFont="1" applyBorder="1" applyAlignment="1">
      <alignment horizontal="left" vertical="center" wrapText="1"/>
    </xf>
    <xf numFmtId="0" fontId="15" fillId="0" borderId="66" xfId="0" applyFont="1" applyBorder="1" applyAlignment="1">
      <alignment horizontal="left" vertical="center" wrapText="1"/>
    </xf>
    <xf numFmtId="0" fontId="26" fillId="3" borderId="157" xfId="2" applyFont="1" applyFill="1" applyBorder="1" applyAlignment="1">
      <alignment horizontal="left" vertical="center" wrapText="1"/>
    </xf>
    <xf numFmtId="0" fontId="26" fillId="3" borderId="31" xfId="2" applyFont="1" applyFill="1" applyBorder="1" applyAlignment="1">
      <alignment horizontal="left" vertical="center" wrapText="1"/>
    </xf>
    <xf numFmtId="0" fontId="36" fillId="0" borderId="67" xfId="0" applyFont="1" applyBorder="1" applyAlignment="1">
      <alignment horizontal="center" vertical="center"/>
    </xf>
    <xf numFmtId="0" fontId="36" fillId="0" borderId="75" xfId="0" applyFont="1" applyBorder="1" applyAlignment="1">
      <alignment horizontal="center" vertical="center"/>
    </xf>
    <xf numFmtId="0" fontId="24" fillId="6" borderId="14" xfId="1" applyFont="1" applyFill="1" applyBorder="1" applyAlignment="1">
      <alignment horizontal="center" vertical="center" wrapText="1"/>
    </xf>
    <xf numFmtId="0" fontId="24" fillId="6" borderId="11" xfId="1" applyFont="1" applyFill="1" applyBorder="1" applyAlignment="1">
      <alignment horizontal="center" vertical="center" wrapText="1"/>
    </xf>
    <xf numFmtId="0" fontId="43" fillId="5" borderId="70" xfId="0" applyFont="1" applyFill="1" applyBorder="1" applyAlignment="1">
      <alignment horizontal="left" vertical="center" wrapText="1"/>
    </xf>
    <xf numFmtId="0" fontId="17" fillId="2" borderId="20"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0" borderId="71" xfId="1" applyFont="1" applyBorder="1" applyAlignment="1">
      <alignment horizontal="center" vertical="center" wrapText="1"/>
    </xf>
    <xf numFmtId="0" fontId="17" fillId="0" borderId="6" xfId="1" applyFont="1" applyBorder="1" applyAlignment="1">
      <alignment horizontal="center" vertical="center" wrapText="1"/>
    </xf>
    <xf numFmtId="0" fontId="41" fillId="6" borderId="33" xfId="1" applyFont="1" applyFill="1" applyBorder="1" applyAlignment="1">
      <alignment horizontal="center" vertical="top" wrapText="1"/>
    </xf>
    <xf numFmtId="166" fontId="26" fillId="0" borderId="6" xfId="1" applyNumberFormat="1" applyFont="1" applyBorder="1" applyAlignment="1">
      <alignment horizontal="left" vertical="center" wrapText="1"/>
    </xf>
    <xf numFmtId="166" fontId="26" fillId="0" borderId="60" xfId="1" applyNumberFormat="1" applyFont="1" applyBorder="1" applyAlignment="1">
      <alignment horizontal="left" vertical="center" wrapText="1"/>
    </xf>
    <xf numFmtId="0" fontId="43" fillId="5" borderId="118" xfId="2" applyFont="1" applyFill="1" applyBorder="1" applyAlignment="1">
      <alignment horizontal="left" vertical="center" wrapText="1"/>
    </xf>
    <xf numFmtId="0" fontId="43" fillId="5" borderId="119" xfId="2" applyFont="1" applyFill="1" applyBorder="1" applyAlignment="1">
      <alignment horizontal="left" vertical="center" wrapText="1"/>
    </xf>
    <xf numFmtId="0" fontId="43" fillId="5" borderId="120" xfId="2" applyFont="1" applyFill="1" applyBorder="1" applyAlignment="1">
      <alignment horizontal="left" vertical="center" wrapText="1"/>
    </xf>
    <xf numFmtId="0" fontId="18" fillId="6" borderId="109" xfId="2" applyFont="1" applyFill="1" applyBorder="1" applyAlignment="1">
      <alignment horizontal="left" vertical="center" wrapText="1"/>
    </xf>
    <xf numFmtId="0" fontId="18" fillId="6" borderId="114" xfId="2" applyFont="1" applyFill="1" applyBorder="1" applyAlignment="1">
      <alignment horizontal="left" vertical="center" wrapText="1"/>
    </xf>
    <xf numFmtId="0" fontId="18" fillId="0" borderId="109" xfId="2" applyFont="1" applyBorder="1" applyAlignment="1">
      <alignment horizontal="center" vertical="top" wrapText="1"/>
    </xf>
    <xf numFmtId="0" fontId="18" fillId="0" borderId="114" xfId="2" applyFont="1" applyBorder="1" applyAlignment="1">
      <alignment horizontal="center" vertical="top" wrapText="1"/>
    </xf>
    <xf numFmtId="166" fontId="26" fillId="6" borderId="137" xfId="1" applyNumberFormat="1" applyFont="1" applyFill="1" applyBorder="1" applyAlignment="1">
      <alignment horizontal="center" vertical="top" wrapText="1"/>
    </xf>
    <xf numFmtId="0" fontId="26" fillId="6" borderId="138" xfId="1" applyFont="1" applyFill="1" applyBorder="1" applyAlignment="1">
      <alignment horizontal="center" vertical="top" wrapText="1"/>
    </xf>
    <xf numFmtId="0" fontId="7" fillId="3" borderId="31" xfId="0" applyFont="1" applyFill="1" applyBorder="1" applyAlignment="1">
      <alignment wrapText="1"/>
    </xf>
    <xf numFmtId="0" fontId="24" fillId="7" borderId="57" xfId="1" applyFont="1" applyFill="1" applyBorder="1" applyAlignment="1">
      <alignment horizontal="left" vertical="center" wrapText="1"/>
    </xf>
    <xf numFmtId="0" fontId="24" fillId="7" borderId="1" xfId="1" applyFont="1" applyFill="1" applyBorder="1" applyAlignment="1">
      <alignment horizontal="left" vertical="center" wrapText="1"/>
    </xf>
    <xf numFmtId="0" fontId="24" fillId="7" borderId="108" xfId="1" applyFont="1" applyFill="1" applyBorder="1" applyAlignment="1">
      <alignment horizontal="left" vertical="center" wrapText="1"/>
    </xf>
    <xf numFmtId="0" fontId="43" fillId="6" borderId="104" xfId="1" applyFont="1" applyFill="1" applyBorder="1" applyAlignment="1">
      <alignment horizontal="left" vertical="center" wrapText="1"/>
    </xf>
    <xf numFmtId="0" fontId="43" fillId="6" borderId="105" xfId="1" applyFont="1" applyFill="1" applyBorder="1" applyAlignment="1">
      <alignment horizontal="left" vertical="center" wrapText="1"/>
    </xf>
    <xf numFmtId="0" fontId="28" fillId="5" borderId="116" xfId="0" applyFont="1" applyFill="1" applyBorder="1" applyAlignment="1">
      <alignment horizontal="left" vertical="center" wrapText="1"/>
    </xf>
    <xf numFmtId="0" fontId="28" fillId="5" borderId="94" xfId="0" applyFont="1" applyFill="1" applyBorder="1" applyAlignment="1">
      <alignment horizontal="left" vertical="center" wrapText="1"/>
    </xf>
    <xf numFmtId="0" fontId="28" fillId="5" borderId="103" xfId="0" applyFont="1" applyFill="1" applyBorder="1" applyAlignment="1">
      <alignment horizontal="left" vertical="center" wrapText="1"/>
    </xf>
    <xf numFmtId="0" fontId="22" fillId="2" borderId="68" xfId="1" applyFont="1" applyFill="1" applyBorder="1" applyAlignment="1">
      <alignment vertical="center" wrapText="1"/>
    </xf>
    <xf numFmtId="0" fontId="22" fillId="2" borderId="17" xfId="1" applyFont="1" applyFill="1" applyBorder="1" applyAlignment="1">
      <alignment vertical="center" wrapText="1"/>
    </xf>
    <xf numFmtId="0" fontId="22" fillId="2" borderId="69" xfId="1" applyFont="1" applyFill="1" applyBorder="1" applyAlignment="1">
      <alignment vertical="center" wrapText="1"/>
    </xf>
    <xf numFmtId="0" fontId="24" fillId="0" borderId="41" xfId="2" applyFont="1" applyBorder="1" applyAlignment="1">
      <alignment horizontal="left" vertical="center" wrapText="1"/>
    </xf>
    <xf numFmtId="0" fontId="24" fillId="0" borderId="0" xfId="2" applyFont="1" applyBorder="1" applyAlignment="1">
      <alignment horizontal="left" vertical="center" wrapText="1"/>
    </xf>
    <xf numFmtId="0" fontId="39" fillId="2" borderId="18" xfId="1" applyFont="1" applyFill="1" applyBorder="1" applyAlignment="1">
      <alignment horizontal="center" vertical="center" wrapText="1"/>
    </xf>
    <xf numFmtId="0" fontId="39" fillId="2" borderId="19" xfId="1" applyFont="1" applyFill="1" applyBorder="1" applyAlignment="1">
      <alignment horizontal="center" vertical="center" wrapText="1"/>
    </xf>
    <xf numFmtId="0" fontId="24" fillId="7" borderId="57" xfId="1" applyFont="1" applyFill="1" applyBorder="1" applyAlignment="1">
      <alignment vertical="center" wrapText="1"/>
    </xf>
    <xf numFmtId="0" fontId="24" fillId="7" borderId="1" xfId="1" applyFont="1" applyFill="1" applyBorder="1" applyAlignment="1">
      <alignment vertical="center" wrapText="1"/>
    </xf>
    <xf numFmtId="0" fontId="48" fillId="5" borderId="97" xfId="2" applyFont="1" applyFill="1" applyBorder="1" applyAlignment="1">
      <alignment wrapText="1"/>
    </xf>
    <xf numFmtId="0" fontId="48" fillId="5" borderId="90" xfId="2" applyFont="1" applyFill="1" applyBorder="1" applyAlignment="1">
      <alignment wrapText="1"/>
    </xf>
    <xf numFmtId="0" fontId="48" fillId="5" borderId="98" xfId="2" applyFont="1" applyFill="1" applyBorder="1" applyAlignment="1">
      <alignment wrapText="1"/>
    </xf>
    <xf numFmtId="0" fontId="43" fillId="6" borderId="55" xfId="1" applyFont="1" applyFill="1" applyBorder="1" applyAlignment="1">
      <alignment vertical="center" wrapText="1"/>
    </xf>
    <xf numFmtId="0" fontId="43" fillId="6" borderId="4" xfId="1" applyFont="1" applyFill="1" applyBorder="1" applyAlignment="1">
      <alignment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43" fillId="5" borderId="99" xfId="2" applyFont="1" applyFill="1" applyBorder="1" applyAlignment="1">
      <alignment horizontal="left" vertical="center" wrapText="1"/>
    </xf>
    <xf numFmtId="0" fontId="43" fillId="5" borderId="91" xfId="2" applyFont="1" applyFill="1" applyBorder="1" applyAlignment="1">
      <alignment horizontal="left" vertical="center" wrapText="1"/>
    </xf>
    <xf numFmtId="0" fontId="43" fillId="5" borderId="100" xfId="2" applyFont="1" applyFill="1" applyBorder="1" applyAlignment="1">
      <alignment horizontal="left" vertical="center" wrapText="1"/>
    </xf>
    <xf numFmtId="0" fontId="45" fillId="0" borderId="25" xfId="22" applyFont="1" applyBorder="1" applyAlignment="1">
      <alignment vertical="center" wrapText="1"/>
    </xf>
    <xf numFmtId="0" fontId="45" fillId="0" borderId="26" xfId="22" applyFont="1" applyBorder="1" applyAlignment="1">
      <alignment vertical="center" wrapText="1"/>
    </xf>
    <xf numFmtId="0" fontId="45" fillId="0" borderId="52" xfId="22" applyFont="1" applyBorder="1" applyAlignment="1">
      <alignment vertical="center" wrapText="1"/>
    </xf>
    <xf numFmtId="0" fontId="45" fillId="0" borderId="24" xfId="22" applyFont="1" applyBorder="1" applyAlignment="1">
      <alignment vertical="center" wrapText="1"/>
    </xf>
    <xf numFmtId="0" fontId="45" fillId="0" borderId="22" xfId="22" applyFont="1" applyBorder="1" applyAlignment="1">
      <alignment vertical="center" wrapText="1"/>
    </xf>
    <xf numFmtId="0" fontId="45" fillId="0" borderId="53" xfId="22" applyFont="1" applyBorder="1" applyAlignment="1">
      <alignment vertical="center" wrapText="1"/>
    </xf>
    <xf numFmtId="0" fontId="24" fillId="5" borderId="47" xfId="1" applyFont="1" applyFill="1" applyBorder="1" applyAlignment="1">
      <alignment horizontal="justify" vertical="center" wrapText="1"/>
    </xf>
    <xf numFmtId="0" fontId="42" fillId="5" borderId="35" xfId="0" applyFont="1" applyFill="1" applyBorder="1" applyAlignment="1">
      <alignment wrapText="1"/>
    </xf>
    <xf numFmtId="0" fontId="42" fillId="5" borderId="48" xfId="0" applyFont="1" applyFill="1" applyBorder="1" applyAlignment="1">
      <alignment wrapText="1"/>
    </xf>
    <xf numFmtId="0" fontId="10" fillId="0" borderId="41" xfId="1" applyFont="1" applyBorder="1" applyAlignment="1">
      <alignment wrapText="1"/>
    </xf>
    <xf numFmtId="0" fontId="10" fillId="0" borderId="0" xfId="1" applyFont="1" applyAlignment="1">
      <alignment wrapText="1"/>
    </xf>
    <xf numFmtId="0" fontId="10" fillId="0" borderId="42" xfId="1" applyFont="1" applyBorder="1" applyAlignment="1">
      <alignment wrapText="1"/>
    </xf>
    <xf numFmtId="0" fontId="28" fillId="5" borderId="87" xfId="0" applyFont="1" applyFill="1" applyBorder="1" applyAlignment="1">
      <alignment horizontal="left" vertical="center" wrapText="1"/>
    </xf>
    <xf numFmtId="0" fontId="28" fillId="5" borderId="80" xfId="0" applyFont="1" applyFill="1" applyBorder="1" applyAlignment="1">
      <alignment horizontal="left" vertical="center" wrapText="1"/>
    </xf>
    <xf numFmtId="0" fontId="28" fillId="5" borderId="88" xfId="0" applyFont="1" applyFill="1" applyBorder="1" applyAlignment="1">
      <alignment horizontal="left" vertical="center" wrapText="1"/>
    </xf>
    <xf numFmtId="0" fontId="20" fillId="3" borderId="45" xfId="1" applyFont="1" applyFill="1" applyBorder="1" applyAlignment="1">
      <alignment vertical="center" wrapText="1"/>
    </xf>
    <xf numFmtId="0" fontId="20" fillId="3" borderId="13" xfId="1" applyFont="1" applyFill="1" applyBorder="1" applyAlignment="1">
      <alignment vertical="center" wrapText="1"/>
    </xf>
    <xf numFmtId="0" fontId="28" fillId="5" borderId="101" xfId="0" applyFont="1" applyFill="1" applyBorder="1" applyAlignment="1">
      <alignment horizontal="left" vertical="center" wrapText="1"/>
    </xf>
    <xf numFmtId="0" fontId="28" fillId="5" borderId="92" xfId="0" applyFont="1" applyFill="1" applyBorder="1" applyAlignment="1">
      <alignment horizontal="left" vertical="center" wrapText="1"/>
    </xf>
    <xf numFmtId="0" fontId="28" fillId="5" borderId="102" xfId="0" applyFont="1" applyFill="1" applyBorder="1" applyAlignment="1">
      <alignment horizontal="left" vertical="center" wrapText="1"/>
    </xf>
    <xf numFmtId="0" fontId="82" fillId="13" borderId="153" xfId="0" applyFont="1" applyFill="1" applyBorder="1" applyAlignment="1">
      <alignment horizontal="left" vertical="center" wrapText="1"/>
    </xf>
    <xf numFmtId="0" fontId="82" fillId="13" borderId="151" xfId="0" applyFont="1" applyFill="1" applyBorder="1" applyAlignment="1">
      <alignment horizontal="left" vertical="center" wrapText="1"/>
    </xf>
    <xf numFmtId="0" fontId="82" fillId="13" borderId="149" xfId="0" applyFont="1" applyFill="1" applyBorder="1" applyAlignment="1">
      <alignment horizontal="center" vertical="center" wrapText="1"/>
    </xf>
    <xf numFmtId="0" fontId="82" fillId="13" borderId="148" xfId="0" applyFont="1" applyFill="1" applyBorder="1" applyAlignment="1">
      <alignment horizontal="center" vertical="center" wrapText="1"/>
    </xf>
    <xf numFmtId="0" fontId="82" fillId="13" borderId="150" xfId="0" applyFont="1" applyFill="1" applyBorder="1" applyAlignment="1">
      <alignment horizontal="center" vertical="center" wrapText="1"/>
    </xf>
    <xf numFmtId="0" fontId="86" fillId="13" borderId="149" xfId="0" applyFont="1" applyFill="1" applyBorder="1" applyAlignment="1">
      <alignment horizontal="center" vertical="center" wrapText="1"/>
    </xf>
    <xf numFmtId="0" fontId="86" fillId="13" borderId="148" xfId="0" applyFont="1" applyFill="1" applyBorder="1" applyAlignment="1">
      <alignment horizontal="center" vertical="center" wrapText="1"/>
    </xf>
    <xf numFmtId="0" fontId="86" fillId="13" borderId="150" xfId="0" applyFont="1" applyFill="1" applyBorder="1" applyAlignment="1">
      <alignment horizontal="center" vertical="center" wrapText="1"/>
    </xf>
    <xf numFmtId="0" fontId="82" fillId="14" borderId="153" xfId="0" applyFont="1" applyFill="1" applyBorder="1" applyAlignment="1">
      <alignment horizontal="left" vertical="center" wrapText="1"/>
    </xf>
    <xf numFmtId="0" fontId="82" fillId="14" borderId="151" xfId="0" applyFont="1" applyFill="1" applyBorder="1" applyAlignment="1">
      <alignment horizontal="left" vertical="center" wrapText="1"/>
    </xf>
    <xf numFmtId="0" fontId="82" fillId="14" borderId="153" xfId="0" applyFont="1" applyFill="1" applyBorder="1" applyAlignment="1">
      <alignment horizontal="center" vertical="center" wrapText="1"/>
    </xf>
    <xf numFmtId="0" fontId="82" fillId="14" borderId="151" xfId="0" applyFont="1" applyFill="1" applyBorder="1" applyAlignment="1">
      <alignment horizontal="center" vertical="center" wrapText="1"/>
    </xf>
    <xf numFmtId="0" fontId="83" fillId="14" borderId="153" xfId="0" applyFont="1" applyFill="1" applyBorder="1" applyAlignment="1">
      <alignment horizontal="center" vertical="center" wrapText="1"/>
    </xf>
    <xf numFmtId="0" fontId="83" fillId="14" borderId="151" xfId="0" applyFont="1" applyFill="1" applyBorder="1" applyAlignment="1">
      <alignment horizontal="center" vertical="center" wrapText="1"/>
    </xf>
    <xf numFmtId="0" fontId="83" fillId="13" borderId="155" xfId="0" applyFont="1" applyFill="1" applyBorder="1" applyAlignment="1">
      <alignment horizontal="center" vertical="center"/>
    </xf>
    <xf numFmtId="0" fontId="83" fillId="13" borderId="156" xfId="0" applyFont="1" applyFill="1" applyBorder="1" applyAlignment="1">
      <alignment horizontal="center" vertical="center"/>
    </xf>
    <xf numFmtId="0" fontId="83" fillId="13" borderId="154" xfId="0" applyFont="1" applyFill="1" applyBorder="1" applyAlignment="1">
      <alignment horizontal="center" vertical="center"/>
    </xf>
    <xf numFmtId="0" fontId="83" fillId="13" borderId="152" xfId="0" applyFont="1" applyFill="1" applyBorder="1" applyAlignment="1">
      <alignment horizontal="center" vertical="center"/>
    </xf>
    <xf numFmtId="164" fontId="83" fillId="13" borderId="153" xfId="0" applyNumberFormat="1" applyFont="1" applyFill="1" applyBorder="1" applyAlignment="1">
      <alignment horizontal="center" vertical="center"/>
    </xf>
    <xf numFmtId="0" fontId="83" fillId="13" borderId="151" xfId="0" applyFont="1" applyFill="1" applyBorder="1" applyAlignment="1">
      <alignment horizontal="center" vertical="center"/>
    </xf>
    <xf numFmtId="0" fontId="82" fillId="13" borderId="149" xfId="0" applyFont="1" applyFill="1" applyBorder="1" applyAlignment="1">
      <alignment horizontal="center" vertical="center"/>
    </xf>
    <xf numFmtId="0" fontId="82" fillId="13" borderId="148" xfId="0" applyFont="1" applyFill="1" applyBorder="1" applyAlignment="1">
      <alignment horizontal="center" vertical="center"/>
    </xf>
    <xf numFmtId="0" fontId="82" fillId="13" borderId="150" xfId="0" applyFont="1" applyFill="1" applyBorder="1" applyAlignment="1">
      <alignment horizontal="center" vertical="center"/>
    </xf>
    <xf numFmtId="0" fontId="82" fillId="14" borderId="149" xfId="0" applyFont="1" applyFill="1" applyBorder="1" applyAlignment="1">
      <alignment horizontal="center" vertical="center"/>
    </xf>
    <xf numFmtId="0" fontId="82" fillId="14" borderId="150" xfId="0" applyFont="1" applyFill="1" applyBorder="1" applyAlignment="1">
      <alignment horizontal="center" vertical="center"/>
    </xf>
    <xf numFmtId="9" fontId="0" fillId="0" borderId="134" xfId="11" applyFont="1" applyBorder="1" applyAlignment="1">
      <alignment horizontal="center" vertical="center" wrapText="1"/>
    </xf>
    <xf numFmtId="9" fontId="0" fillId="0" borderId="135" xfId="11" applyFont="1" applyBorder="1" applyAlignment="1">
      <alignment horizontal="center" vertical="center" wrapText="1"/>
    </xf>
    <xf numFmtId="9" fontId="0" fillId="0" borderId="136" xfId="11" applyFont="1" applyBorder="1" applyAlignment="1">
      <alignment horizontal="center" vertical="center" wrapText="1"/>
    </xf>
    <xf numFmtId="0" fontId="7" fillId="0" borderId="29" xfId="7" applyBorder="1" applyAlignment="1">
      <alignment horizontal="center" vertical="center"/>
    </xf>
    <xf numFmtId="0" fontId="7" fillId="0" borderId="126" xfId="7" applyBorder="1" applyAlignment="1">
      <alignment horizontal="center" vertical="center"/>
    </xf>
    <xf numFmtId="0" fontId="7" fillId="0" borderId="30" xfId="7" applyBorder="1" applyAlignment="1">
      <alignment horizontal="center" vertical="center"/>
    </xf>
    <xf numFmtId="9" fontId="7" fillId="0" borderId="29" xfId="11" applyFont="1" applyFill="1" applyBorder="1" applyAlignment="1">
      <alignment horizontal="center" vertical="center"/>
    </xf>
    <xf numFmtId="9" fontId="7" fillId="0" borderId="126" xfId="11" applyFont="1" applyFill="1" applyBorder="1" applyAlignment="1">
      <alignment horizontal="center" vertical="center"/>
    </xf>
    <xf numFmtId="9" fontId="7" fillId="0" borderId="30" xfId="11" applyFont="1" applyFill="1" applyBorder="1" applyAlignment="1">
      <alignment horizontal="center" vertical="center"/>
    </xf>
    <xf numFmtId="9" fontId="7" fillId="11" borderId="29" xfId="11" applyFont="1" applyFill="1" applyBorder="1" applyAlignment="1">
      <alignment horizontal="center" vertical="center"/>
    </xf>
    <xf numFmtId="9" fontId="7" fillId="11" borderId="126" xfId="11" applyFont="1" applyFill="1" applyBorder="1" applyAlignment="1">
      <alignment horizontal="center" vertical="center"/>
    </xf>
    <xf numFmtId="9" fontId="7" fillId="11" borderId="30" xfId="11" applyFont="1" applyFill="1" applyBorder="1" applyAlignment="1">
      <alignment horizontal="center" vertical="center"/>
    </xf>
    <xf numFmtId="9" fontId="7" fillId="0" borderId="29" xfId="11" applyFont="1" applyBorder="1" applyAlignment="1">
      <alignment horizontal="center" vertical="center"/>
    </xf>
    <xf numFmtId="9" fontId="7" fillId="0" borderId="30" xfId="11" applyFont="1" applyBorder="1" applyAlignment="1">
      <alignment horizontal="center" vertical="center"/>
    </xf>
    <xf numFmtId="9" fontId="7" fillId="0" borderId="126" xfId="11" applyFont="1" applyBorder="1" applyAlignment="1">
      <alignment horizontal="center" vertical="center"/>
    </xf>
    <xf numFmtId="0" fontId="68" fillId="0" borderId="123" xfId="7" applyFont="1" applyBorder="1" applyAlignment="1">
      <alignment horizontal="left"/>
    </xf>
    <xf numFmtId="0" fontId="68" fillId="0" borderId="124" xfId="7" applyFont="1" applyBorder="1" applyAlignment="1">
      <alignment horizontal="left"/>
    </xf>
    <xf numFmtId="0" fontId="68" fillId="0" borderId="139" xfId="7" applyFont="1" applyBorder="1" applyAlignment="1">
      <alignment horizontal="left"/>
    </xf>
    <xf numFmtId="0" fontId="68" fillId="0" borderId="0" xfId="7" applyFont="1" applyAlignment="1">
      <alignment horizontal="left"/>
    </xf>
    <xf numFmtId="0" fontId="68" fillId="0" borderId="140" xfId="7" applyFont="1" applyBorder="1" applyAlignment="1">
      <alignment horizontal="left"/>
    </xf>
    <xf numFmtId="0" fontId="42" fillId="0" borderId="29" xfId="7" applyFont="1" applyBorder="1" applyAlignment="1">
      <alignment horizontal="center" vertical="center"/>
    </xf>
    <xf numFmtId="0" fontId="42" fillId="0" borderId="126" xfId="7" applyFont="1" applyBorder="1" applyAlignment="1">
      <alignment horizontal="center" vertical="center"/>
    </xf>
    <xf numFmtId="0" fontId="42" fillId="0" borderId="30" xfId="7" applyFont="1" applyBorder="1" applyAlignment="1">
      <alignment horizontal="center" vertical="center"/>
    </xf>
    <xf numFmtId="0" fontId="7" fillId="0" borderId="23" xfId="7" applyBorder="1" applyAlignment="1">
      <alignment horizontal="center" vertical="center"/>
    </xf>
    <xf numFmtId="9" fontId="67" fillId="0" borderId="128" xfId="20" applyNumberFormat="1" applyFont="1" applyBorder="1" applyAlignment="1">
      <alignment horizontal="center" vertical="center"/>
    </xf>
    <xf numFmtId="9" fontId="67" fillId="0" borderId="129" xfId="20" applyNumberFormat="1" applyFont="1" applyBorder="1" applyAlignment="1">
      <alignment horizontal="center" vertical="center"/>
    </xf>
    <xf numFmtId="9" fontId="67" fillId="11" borderId="29" xfId="20" applyNumberFormat="1" applyFont="1" applyFill="1" applyBorder="1" applyAlignment="1">
      <alignment horizontal="center" vertical="center"/>
    </xf>
    <xf numFmtId="9" fontId="67" fillId="11" borderId="30" xfId="20" applyNumberFormat="1" applyFont="1" applyFill="1" applyBorder="1" applyAlignment="1">
      <alignment horizontal="center" vertical="center"/>
    </xf>
    <xf numFmtId="9" fontId="42" fillId="0" borderId="29" xfId="7" applyNumberFormat="1" applyFont="1" applyBorder="1" applyAlignment="1">
      <alignment horizontal="center" vertical="center"/>
    </xf>
    <xf numFmtId="9" fontId="42" fillId="0" borderId="126" xfId="7" applyNumberFormat="1" applyFont="1" applyBorder="1" applyAlignment="1">
      <alignment horizontal="center" vertical="center"/>
    </xf>
    <xf numFmtId="9" fontId="42" fillId="0" borderId="30" xfId="7" applyNumberFormat="1" applyFont="1" applyBorder="1" applyAlignment="1">
      <alignment horizontal="center" vertical="center"/>
    </xf>
  </cellXfs>
  <cellStyles count="53">
    <cellStyle name="Moeda" xfId="50" builtinId="4"/>
    <cellStyle name="Normal" xfId="0" builtinId="0"/>
    <cellStyle name="Normal 2" xfId="1" xr:uid="{00000000-0005-0000-0000-000001000000}"/>
    <cellStyle name="Normal 2 12" xfId="46" xr:uid="{4131821B-4363-40B6-8BB1-0DA85A2ED7AA}"/>
    <cellStyle name="Normal 2 2" xfId="2" xr:uid="{00000000-0005-0000-0000-000002000000}"/>
    <cellStyle name="Normal 2 2 2" xfId="18" xr:uid="{00000000-0005-0000-0000-000003000000}"/>
    <cellStyle name="Normal 2 3" xfId="3" xr:uid="{00000000-0005-0000-0000-000004000000}"/>
    <cellStyle name="Normal 2 4" xfId="4" xr:uid="{00000000-0005-0000-0000-000005000000}"/>
    <cellStyle name="Normal 2 5" xfId="22" xr:uid="{00000000-0005-0000-0000-000006000000}"/>
    <cellStyle name="Normal 2_Ind 12(UPE-DSCI-DSPCG)" xfId="5" xr:uid="{00000000-0005-0000-0000-000007000000}"/>
    <cellStyle name="Normal 3" xfId="6" xr:uid="{00000000-0005-0000-0000-000008000000}"/>
    <cellStyle name="Normal 3 2" xfId="7" xr:uid="{00000000-0005-0000-0000-000009000000}"/>
    <cellStyle name="Normal 3 3" xfId="23" xr:uid="{00000000-0005-0000-0000-00000A000000}"/>
    <cellStyle name="Normal 4" xfId="20" xr:uid="{00000000-0005-0000-0000-00000B000000}"/>
    <cellStyle name="Normal 4 2" xfId="8" xr:uid="{00000000-0005-0000-0000-00000C000000}"/>
    <cellStyle name="Normal 4 2 2" xfId="26" xr:uid="{798F2B77-28D1-4118-82B6-BC30AFB26B97}"/>
    <cellStyle name="Normal 4 2 2 2" xfId="34" xr:uid="{674448F9-4E44-4264-9586-2ADA9F6BFF79}"/>
    <cellStyle name="Normal 4 2 2 3" xfId="42" xr:uid="{1695125F-863B-4499-A023-1D5E8C57C2DC}"/>
    <cellStyle name="Normal 4 2 3" xfId="30" xr:uid="{20DEBF30-CE8E-4021-984B-A09A4766A20B}"/>
    <cellStyle name="Normal 4 2 4" xfId="38" xr:uid="{3F98932C-DC11-4FF7-B574-12BC919B4097}"/>
    <cellStyle name="Normal 4 3" xfId="24" xr:uid="{00000000-0005-0000-0000-00000D000000}"/>
    <cellStyle name="Normal 4 4" xfId="28" xr:uid="{BA45BBFC-F968-4497-A96E-657BC3FE6F54}"/>
    <cellStyle name="Normal 4 4 2" xfId="36" xr:uid="{3B120A5C-CAA7-4F82-BF5D-519E8D78BF06}"/>
    <cellStyle name="Normal 4 4 3" xfId="44" xr:uid="{D07F015D-B5D7-40C5-9CCF-B6F77CF85AA8}"/>
    <cellStyle name="Normal 4 5" xfId="32" xr:uid="{AE82687E-9062-4F1C-BF2D-2DC1F453AFBE}"/>
    <cellStyle name="Normal 4 6" xfId="40" xr:uid="{81910711-2961-4CE8-B2E4-6CDAE61C061B}"/>
    <cellStyle name="Normal 5" xfId="48" xr:uid="{08AE4A27-0172-4583-B4A9-1FBD4D69B367}"/>
    <cellStyle name="Normal 5 2" xfId="9" xr:uid="{00000000-0005-0000-0000-00000E000000}"/>
    <cellStyle name="Normal 5 2 2" xfId="27" xr:uid="{CFC3178D-C60A-4A89-80E3-560C695C5713}"/>
    <cellStyle name="Normal 5 2 2 2" xfId="35" xr:uid="{3B75C4BE-0E99-4CB7-B943-E6654DD8B71E}"/>
    <cellStyle name="Normal 5 2 2 3" xfId="43" xr:uid="{E90DD17C-4CEF-4116-9955-5C69E372B574}"/>
    <cellStyle name="Normal 5 2 3" xfId="31" xr:uid="{32E05BD6-09CB-4125-83AC-54C4BF3855E2}"/>
    <cellStyle name="Normal 5 2 4" xfId="39" xr:uid="{6EB568EE-9634-44AE-9C69-BCBDF458CD55}"/>
    <cellStyle name="Normal 6" xfId="51" xr:uid="{63AEE424-392D-456D-A12E-FC6B5C41339D}"/>
    <cellStyle name="Normal_QUAR GPEARI 2008 VERSÃO APROVADA 2" xfId="10" xr:uid="{00000000-0005-0000-0000-00000F000000}"/>
    <cellStyle name="Percentagem" xfId="19" builtinId="5"/>
    <cellStyle name="Percentagem 2" xfId="11" xr:uid="{00000000-0005-0000-0000-000011000000}"/>
    <cellStyle name="Percentagem 2 2" xfId="12" xr:uid="{00000000-0005-0000-0000-000012000000}"/>
    <cellStyle name="Percentagem 2 3" xfId="13" xr:uid="{00000000-0005-0000-0000-000013000000}"/>
    <cellStyle name="Percentagem 2 4" xfId="14" xr:uid="{00000000-0005-0000-0000-000014000000}"/>
    <cellStyle name="Percentagem 3" xfId="21" xr:uid="{00000000-0005-0000-0000-000015000000}"/>
    <cellStyle name="Percentagem 3 2" xfId="15" xr:uid="{00000000-0005-0000-0000-000016000000}"/>
    <cellStyle name="Percentagem 3 2 2" xfId="16" xr:uid="{00000000-0005-0000-0000-000017000000}"/>
    <cellStyle name="Percentagem 3 3" xfId="29" xr:uid="{49343EEB-BCB8-4433-BFFB-EC95D0B0195C}"/>
    <cellStyle name="Percentagem 3 3 2" xfId="37" xr:uid="{19EEF573-C5EA-4BFF-B31E-7FE68342A4FA}"/>
    <cellStyle name="Percentagem 3 3 3" xfId="45" xr:uid="{3A7BEEC2-7E01-4584-97C2-0DBF5F34992E}"/>
    <cellStyle name="Percentagem 3 4" xfId="33" xr:uid="{6A850E72-7E4E-42B2-AC34-E1695253E82D}"/>
    <cellStyle name="Percentagem 3 5" xfId="41" xr:uid="{1010E244-1DEB-4F30-B808-0A66FED775F9}"/>
    <cellStyle name="Percentagem 3 6" xfId="49" xr:uid="{F7FD6AC8-54CF-420F-BBE4-DE34D255CBA9}"/>
    <cellStyle name="Percentagem 4" xfId="17" xr:uid="{00000000-0005-0000-0000-000018000000}"/>
    <cellStyle name="Percentagem 5" xfId="47" xr:uid="{DE1D4797-7CCB-484E-81D3-9F604C4854F3}"/>
    <cellStyle name="Percentagem 6" xfId="52" xr:uid="{C205F2AB-E418-4B38-8603-EA06E5F3A524}"/>
    <cellStyle name="Vírgula" xfId="25" builtinId="3"/>
  </cellStyles>
  <dxfs count="47">
    <dxf>
      <font>
        <color auto="1"/>
      </font>
      <fill>
        <patternFill>
          <bgColor rgb="FF92D050"/>
        </patternFill>
      </fill>
    </dxf>
    <dxf>
      <font>
        <color auto="1"/>
      </font>
      <fill>
        <patternFill>
          <bgColor rgb="FF92D050"/>
        </patternFill>
      </fill>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
      <font>
        <b/>
        <i val="0"/>
        <color theme="3"/>
      </font>
    </dxf>
    <dxf>
      <font>
        <b/>
        <i val="0"/>
        <color rgb="FFFF0000"/>
      </font>
    </dxf>
    <dxf>
      <font>
        <b/>
        <i val="0"/>
        <color rgb="FF00B050"/>
      </font>
    </dxf>
  </dxfs>
  <tableStyles count="0" defaultTableStyle="TableStyleMedium9" defaultPivotStyle="PivotStyleLight16"/>
  <colors>
    <mruColors>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2-08F6-4D82-932A-653B837643BA}"/>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08F6-4D82-932A-653B837643BA}"/>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4-08F6-4D82-932A-653B837643BA}"/>
              </c:ext>
            </c:extLst>
          </c:dPt>
          <c:dLbls>
            <c:dLbl>
              <c:idx val="0"/>
              <c:layout>
                <c:manualLayout>
                  <c:x val="0.14166666666666655"/>
                  <c:y val="-8.79629629629629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F6-4D82-932A-653B837643BA}"/>
                </c:ext>
              </c:extLst>
            </c:dLbl>
            <c:dLbl>
              <c:idx val="1"/>
              <c:layout>
                <c:manualLayout>
                  <c:x val="9.1666666666666563E-2"/>
                  <c:y val="-4.62962962962971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F6-4D82-932A-653B837643BA}"/>
                </c:ext>
              </c:extLst>
            </c:dLbl>
            <c:dLbl>
              <c:idx val="2"/>
              <c:layout>
                <c:manualLayout>
                  <c:x val="-0.1166666666666667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F6-4D82-932A-653B83764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Orçamentos!$I$7:$I$9</c:f>
              <c:strCache>
                <c:ptCount val="3"/>
                <c:pt idx="0">
                  <c:v>Receitas Comunitárias</c:v>
                </c:pt>
                <c:pt idx="1">
                  <c:v>Receitas por Transferência</c:v>
                </c:pt>
                <c:pt idx="2">
                  <c:v>Receitas Gerais</c:v>
                </c:pt>
              </c:strCache>
            </c:strRef>
          </c:cat>
          <c:val>
            <c:numRef>
              <c:f>Orçamentos!$J$7:$J$9</c:f>
              <c:numCache>
                <c:formatCode>0%</c:formatCode>
                <c:ptCount val="3"/>
                <c:pt idx="0">
                  <c:v>0.20773906342888723</c:v>
                </c:pt>
                <c:pt idx="1">
                  <c:v>8.9700106170992833E-2</c:v>
                </c:pt>
                <c:pt idx="2">
                  <c:v>0.70256083040011996</c:v>
                </c:pt>
              </c:numCache>
            </c:numRef>
          </c:val>
          <c:extLst>
            <c:ext xmlns:c16="http://schemas.microsoft.com/office/drawing/2014/chart" uri="{C3380CC4-5D6E-409C-BE32-E72D297353CC}">
              <c16:uniqueId val="{00000000-08F6-4D82-932A-653B837643BA}"/>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1-C03C-430D-978E-84023218D517}"/>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C03C-430D-978E-84023218D517}"/>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5-C03C-430D-978E-84023218D517}"/>
              </c:ext>
            </c:extLst>
          </c:dPt>
          <c:dLbls>
            <c:dLbl>
              <c:idx val="0"/>
              <c:layout>
                <c:manualLayout>
                  <c:x val="0.2111111111111109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3C-430D-978E-84023218D517}"/>
                </c:ext>
              </c:extLst>
            </c:dLbl>
            <c:dLbl>
              <c:idx val="1"/>
              <c:layout>
                <c:manualLayout>
                  <c:x val="-8.8888888888888934E-2"/>
                  <c:y val="-9.25925925925926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3C-430D-978E-84023218D517}"/>
                </c:ext>
              </c:extLst>
            </c:dLbl>
            <c:dLbl>
              <c:idx val="2"/>
              <c:layout>
                <c:manualLayout>
                  <c:x val="0.186111111111111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3C-430D-978E-84023218D5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Orçamentos!$I$20:$I$22</c:f>
              <c:strCache>
                <c:ptCount val="3"/>
                <c:pt idx="0">
                  <c:v>Receitas Comunitárias</c:v>
                </c:pt>
                <c:pt idx="1">
                  <c:v>Receitas por Transferência</c:v>
                </c:pt>
                <c:pt idx="2">
                  <c:v>Receitas Gerais</c:v>
                </c:pt>
              </c:strCache>
            </c:strRef>
          </c:cat>
          <c:val>
            <c:numRef>
              <c:f>Orçamentos!$J$20:$J$22</c:f>
              <c:numCache>
                <c:formatCode>0%</c:formatCode>
                <c:ptCount val="3"/>
                <c:pt idx="0">
                  <c:v>0.92590461516885569</c:v>
                </c:pt>
                <c:pt idx="1">
                  <c:v>8.1270540278186015E-3</c:v>
                </c:pt>
                <c:pt idx="2">
                  <c:v>6.5968330803325689E-2</c:v>
                </c:pt>
              </c:numCache>
            </c:numRef>
          </c:val>
          <c:extLst>
            <c:ext xmlns:c16="http://schemas.microsoft.com/office/drawing/2014/chart" uri="{C3380CC4-5D6E-409C-BE32-E72D297353CC}">
              <c16:uniqueId val="{00000006-C03C-430D-978E-84023218D51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1-93FB-4855-ACB8-CFAD05BBA22C}"/>
              </c:ext>
            </c:extLst>
          </c:dPt>
          <c:dPt>
            <c:idx val="1"/>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3-93FB-4855-ACB8-CFAD05BBA22C}"/>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5-93FB-4855-ACB8-CFAD05BBA22C}"/>
              </c:ext>
            </c:extLst>
          </c:dPt>
          <c:dPt>
            <c:idx val="3"/>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8-93FB-4855-ACB8-CFAD05BBA22C}"/>
              </c:ext>
            </c:extLst>
          </c:dPt>
          <c:dLbls>
            <c:dLbl>
              <c:idx val="0"/>
              <c:layout>
                <c:manualLayout>
                  <c:x val="0.15277777777777779"/>
                  <c:y val="-6.994371590205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FB-4855-ACB8-CFAD05BBA22C}"/>
                </c:ext>
              </c:extLst>
            </c:dLbl>
            <c:dLbl>
              <c:idx val="1"/>
              <c:layout>
                <c:manualLayout>
                  <c:x val="0.14444444444444443"/>
                  <c:y val="0.12678576055506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FB-4855-ACB8-CFAD05BBA22C}"/>
                </c:ext>
              </c:extLst>
            </c:dLbl>
            <c:dLbl>
              <c:idx val="2"/>
              <c:layout>
                <c:manualLayout>
                  <c:x val="-0.12222222222222219"/>
                  <c:y val="6.8521786696224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FB-4855-ACB8-CFAD05BBA22C}"/>
                </c:ext>
              </c:extLst>
            </c:dLbl>
            <c:dLbl>
              <c:idx val="3"/>
              <c:layout>
                <c:manualLayout>
                  <c:x val="-0.18333333333333335"/>
                  <c:y val="-0.106032906764168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FB-4855-ACB8-CFAD05BBA2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Orçamentos!$I$36:$I$39</c:f>
              <c:strCache>
                <c:ptCount val="4"/>
                <c:pt idx="0">
                  <c:v>Direção</c:v>
                </c:pt>
                <c:pt idx="1">
                  <c:v>DSE</c:v>
                </c:pt>
                <c:pt idx="2">
                  <c:v>DSP</c:v>
                </c:pt>
                <c:pt idx="3">
                  <c:v>DAJFA</c:v>
                </c:pt>
              </c:strCache>
            </c:strRef>
          </c:cat>
          <c:val>
            <c:numRef>
              <c:f>Orçamentos!$J$36:$J$39</c:f>
              <c:numCache>
                <c:formatCode>0%</c:formatCode>
                <c:ptCount val="4"/>
                <c:pt idx="0">
                  <c:v>0.14285714285714285</c:v>
                </c:pt>
                <c:pt idx="1">
                  <c:v>0.34285714285714286</c:v>
                </c:pt>
                <c:pt idx="2">
                  <c:v>0.31428571428571428</c:v>
                </c:pt>
                <c:pt idx="3">
                  <c:v>0.2</c:v>
                </c:pt>
              </c:numCache>
            </c:numRef>
          </c:val>
          <c:extLst>
            <c:ext xmlns:c16="http://schemas.microsoft.com/office/drawing/2014/chart" uri="{C3380CC4-5D6E-409C-BE32-E72D297353CC}">
              <c16:uniqueId val="{00000006-93FB-4855-ACB8-CFAD05BBA22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161925</xdr:colOff>
      <xdr:row>2</xdr:row>
      <xdr:rowOff>133350</xdr:rowOff>
    </xdr:from>
    <xdr:to>
      <xdr:col>17</xdr:col>
      <xdr:colOff>466725</xdr:colOff>
      <xdr:row>13</xdr:row>
      <xdr:rowOff>257175</xdr:rowOff>
    </xdr:to>
    <xdr:graphicFrame macro="">
      <xdr:nvGraphicFramePr>
        <xdr:cNvPr id="2" name="Gráfico 1">
          <a:extLst>
            <a:ext uri="{FF2B5EF4-FFF2-40B4-BE49-F238E27FC236}">
              <a16:creationId xmlns:a16="http://schemas.microsoft.com/office/drawing/2014/main" id="{203A3318-75E2-4919-9325-6E74E29E48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19</xdr:row>
      <xdr:rowOff>0</xdr:rowOff>
    </xdr:from>
    <xdr:to>
      <xdr:col>20</xdr:col>
      <xdr:colOff>304800</xdr:colOff>
      <xdr:row>24</xdr:row>
      <xdr:rowOff>95250</xdr:rowOff>
    </xdr:to>
    <xdr:graphicFrame macro="">
      <xdr:nvGraphicFramePr>
        <xdr:cNvPr id="3" name="Gráfico 2">
          <a:extLst>
            <a:ext uri="{FF2B5EF4-FFF2-40B4-BE49-F238E27FC236}">
              <a16:creationId xmlns:a16="http://schemas.microsoft.com/office/drawing/2014/main" id="{231B641D-C441-47F7-81E1-1E6FC8259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34</xdr:row>
      <xdr:rowOff>0</xdr:rowOff>
    </xdr:from>
    <xdr:to>
      <xdr:col>22</xdr:col>
      <xdr:colOff>304800</xdr:colOff>
      <xdr:row>50</xdr:row>
      <xdr:rowOff>66675</xdr:rowOff>
    </xdr:to>
    <xdr:graphicFrame macro="">
      <xdr:nvGraphicFramePr>
        <xdr:cNvPr id="4" name="Gráfico 3">
          <a:extLst>
            <a:ext uri="{FF2B5EF4-FFF2-40B4-BE49-F238E27FC236}">
              <a16:creationId xmlns:a16="http://schemas.microsoft.com/office/drawing/2014/main" id="{682DA5BD-8963-4142-BC90-5C0452A96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planeamento\MAPAS%20DE%20PESSOAL%20MOPTC\2012\Maio%202012\IGOPTC%20Nominal%20consolida&#231;&#227;o%20dados%20030520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file\planeamento\SOQ\SOQ_GERAL\SGMEE\01_Ciclo%20de%20gest&#227;o%20e%20monitoriza&#231;&#227;o\2013\QUAR%202013\01_1&#170;%20Monitoriza&#231;&#227;o%20GEE\Or&#231;amento%202013\SG\SG%20Or&#231;amento%20de%20Pessoal%202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ana.c.branco\AppData\Local\Microsoft\Windows\Temporary%20Internet%20Files\Content.Outlook\W7H7DDT7\GOISS_DO_Administra&#231;&#227;o%20e%20Patrim&#243;nio_Aval1_V0.0_&#201;l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s\PLAV\Users\cristina.martins\Documents\0.%20AMA\05.%20Planeamento\2014\2.%20PA'14\1.%20PAs%20UOs'2014\PGQ\PGQ_PA2014_20140408%20v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ama.pt/Documents%20and%20Settings/ana.l.guerra/Defini&#231;&#245;es%20locais/Temporary%20Internet%20Files/Content.Outlook/RSTYYUE4/FG002_Plan_Ac_Prepara&#231;&#227;o_3_DPSI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ama.pt/Users/cristina.martins/Documents/ISS/Projetos/PLANEAMENTO/2012/Calend&#225;rio/perfil/Meus%20Documentos/Docs%20Work/PROJECTOS/GOISS/PAISS12/Calendario_Programa&#231;&#227;o%20Plan2012_v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aniel.Fernandes\AppData\Local\Microsoft\Windows\Temporary%20Internet%20Files\Content.Outlook\9BT7QOXX\GOISS_DO_Jur&#237;dicos%20e%20Contencioso_1701201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ntranet.ama.pt/Users/Elia.Faustino.Coelho/AppData/Roaming/Microsoft/Excel/GOISS_DO_Administra&#231;&#227;o%20e%20Patrim&#243;nio_Aval1_V0.0_&#201;l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ntranet.ama.pt/WINNT/Profiles/por138428/Local%20Settings/Temporary%20Internet%20Files/OLK107/GOISS/GOISS_PA_Financeira_v0%2031_SC%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ntranet.ama.pt/WINNT/Profiles/lsbalreis-taniad/Local%20Settings/Temporary%20Internet%20Files/OLKD7/Generaliza&#231;&#227;o/PAs%20XLS%20Version_10012010_/GOISS_PA_Financeira_1712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PSI\UEP\Plano%20e%20Relat&#243;rio\Plano\PAISS11\PA_AF_2011\IQC\GOISS_PA_Identifica&#231;&#227;o%20Qualifica&#231;&#227;o%20e%20Contribui&#231;&#245;es_13122010_V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OPTC-21-11-2011"/>
      <sheetName val="IGOPTC-19-12-2011 "/>
      <sheetName val="IGOPTC-20-12-2011 "/>
      <sheetName val="EM FUNÇÕES-31-12-2011  "/>
      <sheetName val="IGOPTC-01-01-2012 "/>
      <sheetName val="EM FUNÇÕES 01-01-2012"/>
      <sheetName val="IGOPTC-01-03-2012 "/>
      <sheetName val="EM FUNÇÕES NA IGOP a 01-03-2012"/>
      <sheetName val="IGOPTC-05-03-2012 "/>
      <sheetName val="EM FUNÇÕES NA IGOP a 05-03-2012"/>
      <sheetName val="EM FUNÇÕES NA IGOP a 31-03-2012"/>
      <sheetName val="IGOPTC-14-04-2012  "/>
      <sheetName val="IGOPTC-15-04-2012  "/>
      <sheetName val="IGOPTC-02-05-2012  "/>
      <sheetName val="IGOPTC-03-05-2012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 MEE"/>
      <sheetName val="SG-ROSTO 2013  "/>
      <sheetName val="Macro1"/>
      <sheetName val="AnexoII"/>
      <sheetName val="Trab retirado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
      <sheetName val="Adm. e Património"/>
      <sheetName val="Compras"/>
      <sheetName val="Arquivo"/>
      <sheetName val="Apoio_Expediente"/>
      <sheetName val="Património"/>
      <sheetName val="Intro"/>
      <sheetName val="Instruções Preenchimento"/>
      <sheetName val="Desdobramento AP"/>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ME_PGQ"/>
      <sheetName val="Capa OE"/>
      <sheetName val="PA_PGQ"/>
      <sheetName val="OE_PGQ"/>
      <sheetName val="Monitorização_PGQ"/>
      <sheetName val="Apoio1"/>
      <sheetName val="Capa Monit'14"/>
      <sheetName val="Monit'14"/>
      <sheetName val="Apoio2_ClassifEconómica"/>
      <sheetName val="Apoio2_ClassifEconómica (2)"/>
      <sheetName val="Despesas "/>
      <sheetName val="Apoio Monit"/>
      <sheetName val="RELMonit PGQ_v1.0"/>
      <sheetName val="RELMonit PGQ_v2.0"/>
      <sheetName val="Dashboard DRAFT"/>
      <sheetName val="Dados"/>
      <sheetName val="Graficos"/>
      <sheetName val="Velocimetros"/>
      <sheetName val="Feriados"/>
    </sheetNames>
    <sheetDataSet>
      <sheetData sheetId="0"/>
      <sheetData sheetId="1"/>
      <sheetData sheetId="2"/>
      <sheetData sheetId="3"/>
      <sheetData sheetId="4"/>
      <sheetData sheetId="5">
        <row r="7">
          <cell r="AY7" t="str">
            <v>jan</v>
          </cell>
        </row>
      </sheetData>
      <sheetData sheetId="6">
        <row r="1">
          <cell r="D1" t="str">
            <v>UO Nivel</v>
          </cell>
        </row>
        <row r="2">
          <cell r="D2" t="str">
            <v>DAG</v>
          </cell>
        </row>
        <row r="3">
          <cell r="D3" t="str">
            <v>DAG</v>
          </cell>
        </row>
        <row r="4">
          <cell r="D4" t="str">
            <v>DAG</v>
          </cell>
        </row>
        <row r="5">
          <cell r="D5" t="str">
            <v>GJ</v>
          </cell>
        </row>
        <row r="6">
          <cell r="D6" t="str">
            <v>GJ</v>
          </cell>
        </row>
        <row r="7">
          <cell r="D7" t="str">
            <v>GJ</v>
          </cell>
        </row>
        <row r="8">
          <cell r="D8" t="str">
            <v>DDA</v>
          </cell>
        </row>
        <row r="9">
          <cell r="D9" t="str">
            <v>DDA</v>
          </cell>
        </row>
        <row r="10">
          <cell r="D10" t="str">
            <v>DDA</v>
          </cell>
        </row>
        <row r="11">
          <cell r="D11" t="str">
            <v>DDA</v>
          </cell>
        </row>
        <row r="12">
          <cell r="D12" t="str">
            <v>DGA</v>
          </cell>
        </row>
        <row r="13">
          <cell r="D13" t="str">
            <v>DGA</v>
          </cell>
        </row>
        <row r="14">
          <cell r="D14" t="str">
            <v>DGE</v>
          </cell>
        </row>
        <row r="15">
          <cell r="D15" t="str">
            <v>DGE</v>
          </cell>
        </row>
        <row r="16">
          <cell r="D16" t="str">
            <v>DGE</v>
          </cell>
        </row>
        <row r="17">
          <cell r="D17" t="str">
            <v>DGE</v>
          </cell>
        </row>
        <row r="18">
          <cell r="D18" t="str">
            <v>DSI</v>
          </cell>
        </row>
        <row r="19">
          <cell r="D19" t="str">
            <v>DSI</v>
          </cell>
        </row>
        <row r="20">
          <cell r="D20" t="str">
            <v>DSI</v>
          </cell>
        </row>
        <row r="21">
          <cell r="D21" t="str">
            <v>DSI</v>
          </cell>
        </row>
        <row r="22">
          <cell r="D22" t="str">
            <v>DSR</v>
          </cell>
        </row>
        <row r="23">
          <cell r="D23" t="str">
            <v>DSR</v>
          </cell>
        </row>
      </sheetData>
      <sheetData sheetId="7"/>
      <sheetData sheetId="8"/>
      <sheetData sheetId="9"/>
      <sheetData sheetId="10"/>
      <sheetData sheetId="11"/>
      <sheetData sheetId="12"/>
      <sheetData sheetId="13">
        <row r="2">
          <cell r="T2">
            <v>4</v>
          </cell>
        </row>
      </sheetData>
      <sheetData sheetId="14">
        <row r="2">
          <cell r="AG2">
            <v>1</v>
          </cell>
        </row>
      </sheetData>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1"/>
      <sheetName val="OB2"/>
      <sheetName val="OB3"/>
      <sheetName val="OB4"/>
      <sheetName val="OB5"/>
      <sheetName val="OB6"/>
      <sheetName val="OB7"/>
      <sheetName val="OB8"/>
      <sheetName val="OB9"/>
      <sheetName val="OB10"/>
      <sheetName val="Pressupostos"/>
      <sheetName val="Dados 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B5" t="str">
            <v xml:space="preserve">OE1 - Melhorar a qualidade da distribuição de serviços públicos </v>
          </cell>
        </row>
        <row r="6">
          <cell r="B6" t="str">
            <v xml:space="preserve">OE2 - Definir e implementar infra-estruturas tecnológicas de apoio à modernização administrativa </v>
          </cell>
        </row>
        <row r="7">
          <cell r="B7" t="str">
            <v xml:space="preserve">OE3 - Simplificar o relacionamento entre a administração e os seus utentes </v>
          </cell>
        </row>
        <row r="8">
          <cell r="B8" t="str">
            <v xml:space="preserve">OE4 - Avaliar os programas de simplificação e a qualidade dos serviços públicos </v>
          </cell>
        </row>
        <row r="9">
          <cell r="B9" t="str">
            <v xml:space="preserve">OE5 - Reforçar a eficácia, qualidade e eficiência internas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Plan2012"/>
      <sheetName val="Folha1"/>
      <sheetName val="Sheet1"/>
    </sheetNames>
    <sheetDataSet>
      <sheetData sheetId="0">
        <row r="21">
          <cell r="C21" t="str">
            <v>DOM</v>
          </cell>
          <cell r="D21" t="str">
            <v>SEG</v>
          </cell>
          <cell r="E21" t="str">
            <v>TER</v>
          </cell>
          <cell r="F21" t="str">
            <v>QUA</v>
          </cell>
          <cell r="G21" t="str">
            <v>QUI</v>
          </cell>
          <cell r="H21" t="str">
            <v>SEX</v>
          </cell>
          <cell r="I21" t="str">
            <v>SAB</v>
          </cell>
          <cell r="L21" t="str">
            <v>DOM</v>
          </cell>
          <cell r="M21" t="str">
            <v>SEG</v>
          </cell>
          <cell r="N21" t="str">
            <v>TER</v>
          </cell>
          <cell r="O21" t="str">
            <v>QUA</v>
          </cell>
          <cell r="P21" t="str">
            <v>QUI</v>
          </cell>
          <cell r="Q21" t="str">
            <v>SEX</v>
          </cell>
          <cell r="R21" t="str">
            <v>SAB</v>
          </cell>
          <cell r="U21" t="str">
            <v>DOM</v>
          </cell>
          <cell r="V21" t="str">
            <v>SEG</v>
          </cell>
          <cell r="W21" t="str">
            <v>TER</v>
          </cell>
          <cell r="X21" t="str">
            <v>QUA</v>
          </cell>
          <cell r="Y21" t="str">
            <v>QUI</v>
          </cell>
          <cell r="Z21" t="str">
            <v>SEX</v>
          </cell>
          <cell r="AA21" t="str">
            <v>SAB</v>
          </cell>
        </row>
        <row r="22">
          <cell r="C22">
            <v>0</v>
          </cell>
          <cell r="D22">
            <v>0</v>
          </cell>
          <cell r="E22">
            <v>0</v>
          </cell>
          <cell r="F22">
            <v>0</v>
          </cell>
          <cell r="G22">
            <v>0</v>
          </cell>
          <cell r="H22">
            <v>0</v>
          </cell>
          <cell r="I22">
            <v>1</v>
          </cell>
          <cell r="L22">
            <v>0</v>
          </cell>
          <cell r="M22">
            <v>0</v>
          </cell>
          <cell r="N22">
            <v>1</v>
          </cell>
          <cell r="O22">
            <v>2</v>
          </cell>
          <cell r="P22">
            <v>3</v>
          </cell>
          <cell r="Q22">
            <v>4</v>
          </cell>
          <cell r="R22">
            <v>5</v>
          </cell>
          <cell r="U22">
            <v>0</v>
          </cell>
          <cell r="V22">
            <v>0</v>
          </cell>
          <cell r="W22">
            <v>1</v>
          </cell>
          <cell r="X22">
            <v>2</v>
          </cell>
          <cell r="Y22">
            <v>3</v>
          </cell>
          <cell r="Z22">
            <v>4</v>
          </cell>
          <cell r="AA22">
            <v>5</v>
          </cell>
        </row>
        <row r="23">
          <cell r="C23">
            <v>2</v>
          </cell>
          <cell r="D23">
            <v>3</v>
          </cell>
          <cell r="E23">
            <v>4</v>
          </cell>
          <cell r="F23">
            <v>5</v>
          </cell>
          <cell r="G23">
            <v>6</v>
          </cell>
          <cell r="H23">
            <v>7</v>
          </cell>
          <cell r="I23">
            <v>8</v>
          </cell>
          <cell r="L23">
            <v>6</v>
          </cell>
          <cell r="M23">
            <v>7</v>
          </cell>
          <cell r="N23">
            <v>8</v>
          </cell>
          <cell r="O23">
            <v>9</v>
          </cell>
          <cell r="P23">
            <v>10</v>
          </cell>
          <cell r="Q23">
            <v>11</v>
          </cell>
          <cell r="R23">
            <v>12</v>
          </cell>
          <cell r="U23">
            <v>6</v>
          </cell>
          <cell r="V23">
            <v>7</v>
          </cell>
          <cell r="W23">
            <v>8</v>
          </cell>
          <cell r="X23">
            <v>9</v>
          </cell>
          <cell r="Y23">
            <v>10</v>
          </cell>
          <cell r="Z23">
            <v>11</v>
          </cell>
          <cell r="AA23">
            <v>12</v>
          </cell>
        </row>
        <row r="24">
          <cell r="C24">
            <v>9</v>
          </cell>
          <cell r="D24">
            <v>10</v>
          </cell>
          <cell r="E24">
            <v>11</v>
          </cell>
          <cell r="F24">
            <v>12</v>
          </cell>
          <cell r="G24">
            <v>13</v>
          </cell>
          <cell r="H24">
            <v>14</v>
          </cell>
          <cell r="I24">
            <v>15</v>
          </cell>
          <cell r="L24">
            <v>13</v>
          </cell>
          <cell r="M24">
            <v>14</v>
          </cell>
          <cell r="N24">
            <v>15</v>
          </cell>
          <cell r="O24">
            <v>16</v>
          </cell>
          <cell r="P24">
            <v>17</v>
          </cell>
          <cell r="Q24">
            <v>18</v>
          </cell>
          <cell r="R24">
            <v>19</v>
          </cell>
          <cell r="U24">
            <v>13</v>
          </cell>
          <cell r="V24">
            <v>14</v>
          </cell>
          <cell r="W24">
            <v>15</v>
          </cell>
          <cell r="X24">
            <v>16</v>
          </cell>
          <cell r="Y24">
            <v>17</v>
          </cell>
          <cell r="Z24">
            <v>18</v>
          </cell>
          <cell r="AA24">
            <v>19</v>
          </cell>
        </row>
        <row r="25">
          <cell r="C25">
            <v>16</v>
          </cell>
          <cell r="D25">
            <v>17</v>
          </cell>
          <cell r="E25">
            <v>18</v>
          </cell>
          <cell r="F25">
            <v>19</v>
          </cell>
          <cell r="G25">
            <v>20</v>
          </cell>
          <cell r="H25">
            <v>21</v>
          </cell>
          <cell r="I25">
            <v>22</v>
          </cell>
          <cell r="L25">
            <v>20</v>
          </cell>
          <cell r="M25">
            <v>21</v>
          </cell>
          <cell r="N25">
            <v>22</v>
          </cell>
          <cell r="O25">
            <v>23</v>
          </cell>
          <cell r="P25">
            <v>24</v>
          </cell>
          <cell r="Q25">
            <v>25</v>
          </cell>
          <cell r="R25">
            <v>26</v>
          </cell>
          <cell r="U25">
            <v>20</v>
          </cell>
          <cell r="V25">
            <v>21</v>
          </cell>
          <cell r="W25">
            <v>22</v>
          </cell>
          <cell r="X25">
            <v>23</v>
          </cell>
          <cell r="Y25">
            <v>24</v>
          </cell>
          <cell r="Z25">
            <v>25</v>
          </cell>
          <cell r="AA25">
            <v>26</v>
          </cell>
        </row>
        <row r="26">
          <cell r="C26">
            <v>23</v>
          </cell>
          <cell r="D26">
            <v>24</v>
          </cell>
          <cell r="E26">
            <v>25</v>
          </cell>
          <cell r="F26">
            <v>26</v>
          </cell>
          <cell r="G26">
            <v>27</v>
          </cell>
          <cell r="H26">
            <v>28</v>
          </cell>
          <cell r="I26">
            <v>29</v>
          </cell>
          <cell r="L26">
            <v>27</v>
          </cell>
          <cell r="M26">
            <v>28</v>
          </cell>
          <cell r="N26">
            <v>0</v>
          </cell>
          <cell r="O26">
            <v>0</v>
          </cell>
          <cell r="P26">
            <v>0</v>
          </cell>
          <cell r="Q26">
            <v>0</v>
          </cell>
          <cell r="R26">
            <v>0</v>
          </cell>
          <cell r="U26">
            <v>27</v>
          </cell>
          <cell r="V26">
            <v>28</v>
          </cell>
          <cell r="W26">
            <v>29</v>
          </cell>
          <cell r="X26">
            <v>30</v>
          </cell>
          <cell r="Y26">
            <v>31</v>
          </cell>
          <cell r="Z26">
            <v>0</v>
          </cell>
          <cell r="AA26">
            <v>0</v>
          </cell>
        </row>
        <row r="27">
          <cell r="C27">
            <v>30</v>
          </cell>
          <cell r="D27">
            <v>31</v>
          </cell>
          <cell r="E27">
            <v>0</v>
          </cell>
          <cell r="F27">
            <v>0</v>
          </cell>
          <cell r="G27">
            <v>0</v>
          </cell>
          <cell r="H27">
            <v>0</v>
          </cell>
          <cell r="I27">
            <v>0</v>
          </cell>
          <cell r="L27">
            <v>0</v>
          </cell>
          <cell r="M27">
            <v>0</v>
          </cell>
          <cell r="N27">
            <v>0</v>
          </cell>
          <cell r="O27">
            <v>0</v>
          </cell>
          <cell r="P27">
            <v>0</v>
          </cell>
          <cell r="Q27">
            <v>0</v>
          </cell>
          <cell r="R27">
            <v>0</v>
          </cell>
          <cell r="U27">
            <v>0</v>
          </cell>
          <cell r="V27">
            <v>0</v>
          </cell>
          <cell r="W27">
            <v>0</v>
          </cell>
          <cell r="X27">
            <v>0</v>
          </cell>
          <cell r="Y27">
            <v>0</v>
          </cell>
          <cell r="Z27">
            <v>0</v>
          </cell>
          <cell r="AA27">
            <v>0</v>
          </cell>
        </row>
        <row r="30">
          <cell r="C30" t="str">
            <v>DOM</v>
          </cell>
          <cell r="D30" t="str">
            <v>SEG</v>
          </cell>
          <cell r="E30" t="str">
            <v>TER</v>
          </cell>
          <cell r="F30" t="str">
            <v>QUA</v>
          </cell>
          <cell r="G30" t="str">
            <v>QUI</v>
          </cell>
          <cell r="H30" t="str">
            <v>SEX</v>
          </cell>
          <cell r="I30" t="str">
            <v>SAB</v>
          </cell>
          <cell r="L30" t="str">
            <v>DOM</v>
          </cell>
          <cell r="M30" t="str">
            <v>SEG</v>
          </cell>
          <cell r="N30" t="str">
            <v>TER</v>
          </cell>
          <cell r="O30" t="str">
            <v>QUA</v>
          </cell>
          <cell r="P30" t="str">
            <v>QUI</v>
          </cell>
          <cell r="Q30" t="str">
            <v>SEX</v>
          </cell>
          <cell r="R30" t="str">
            <v>SAB</v>
          </cell>
          <cell r="U30" t="str">
            <v>DOM</v>
          </cell>
          <cell r="V30" t="str">
            <v>SEG</v>
          </cell>
          <cell r="W30" t="str">
            <v>TER</v>
          </cell>
          <cell r="X30" t="str">
            <v>QUA</v>
          </cell>
          <cell r="Y30" t="str">
            <v>QUI</v>
          </cell>
          <cell r="Z30" t="str">
            <v>SEX</v>
          </cell>
          <cell r="AA30" t="str">
            <v>SAB</v>
          </cell>
        </row>
        <row r="31">
          <cell r="C31">
            <v>0</v>
          </cell>
          <cell r="D31">
            <v>0</v>
          </cell>
          <cell r="E31">
            <v>0</v>
          </cell>
          <cell r="F31">
            <v>0</v>
          </cell>
          <cell r="G31">
            <v>0</v>
          </cell>
          <cell r="H31">
            <v>1</v>
          </cell>
          <cell r="I31">
            <v>2</v>
          </cell>
          <cell r="L31">
            <v>1</v>
          </cell>
          <cell r="M31">
            <v>2</v>
          </cell>
          <cell r="N31">
            <v>3</v>
          </cell>
          <cell r="O31">
            <v>4</v>
          </cell>
          <cell r="P31">
            <v>5</v>
          </cell>
          <cell r="Q31">
            <v>6</v>
          </cell>
          <cell r="R31">
            <v>7</v>
          </cell>
          <cell r="U31">
            <v>0</v>
          </cell>
          <cell r="V31">
            <v>0</v>
          </cell>
          <cell r="W31">
            <v>0</v>
          </cell>
          <cell r="X31">
            <v>1</v>
          </cell>
          <cell r="Y31">
            <v>2</v>
          </cell>
          <cell r="Z31">
            <v>3</v>
          </cell>
          <cell r="AA31">
            <v>4</v>
          </cell>
        </row>
        <row r="32">
          <cell r="C32">
            <v>3</v>
          </cell>
          <cell r="D32">
            <v>4</v>
          </cell>
          <cell r="E32">
            <v>5</v>
          </cell>
          <cell r="F32">
            <v>6</v>
          </cell>
          <cell r="G32">
            <v>7</v>
          </cell>
          <cell r="H32">
            <v>8</v>
          </cell>
          <cell r="I32">
            <v>9</v>
          </cell>
          <cell r="L32">
            <v>8</v>
          </cell>
          <cell r="M32">
            <v>9</v>
          </cell>
          <cell r="N32">
            <v>10</v>
          </cell>
          <cell r="O32">
            <v>11</v>
          </cell>
          <cell r="P32">
            <v>12</v>
          </cell>
          <cell r="Q32">
            <v>13</v>
          </cell>
          <cell r="R32">
            <v>14</v>
          </cell>
          <cell r="U32">
            <v>5</v>
          </cell>
          <cell r="V32">
            <v>6</v>
          </cell>
          <cell r="W32">
            <v>7</v>
          </cell>
          <cell r="X32">
            <v>8</v>
          </cell>
          <cell r="Y32">
            <v>9</v>
          </cell>
          <cell r="Z32">
            <v>10</v>
          </cell>
          <cell r="AA32">
            <v>11</v>
          </cell>
        </row>
        <row r="33">
          <cell r="C33">
            <v>10</v>
          </cell>
          <cell r="D33">
            <v>11</v>
          </cell>
          <cell r="E33">
            <v>12</v>
          </cell>
          <cell r="F33">
            <v>13</v>
          </cell>
          <cell r="G33">
            <v>14</v>
          </cell>
          <cell r="H33">
            <v>15</v>
          </cell>
          <cell r="I33">
            <v>16</v>
          </cell>
          <cell r="L33">
            <v>15</v>
          </cell>
          <cell r="M33">
            <v>16</v>
          </cell>
          <cell r="N33">
            <v>17</v>
          </cell>
          <cell r="O33">
            <v>18</v>
          </cell>
          <cell r="P33">
            <v>19</v>
          </cell>
          <cell r="Q33">
            <v>20</v>
          </cell>
          <cell r="R33">
            <v>21</v>
          </cell>
          <cell r="U33">
            <v>12</v>
          </cell>
          <cell r="V33">
            <v>13</v>
          </cell>
          <cell r="W33">
            <v>14</v>
          </cell>
          <cell r="X33">
            <v>15</v>
          </cell>
          <cell r="Y33">
            <v>16</v>
          </cell>
          <cell r="Z33">
            <v>17</v>
          </cell>
          <cell r="AA33">
            <v>18</v>
          </cell>
        </row>
        <row r="34">
          <cell r="C34">
            <v>17</v>
          </cell>
          <cell r="D34">
            <v>18</v>
          </cell>
          <cell r="E34">
            <v>19</v>
          </cell>
          <cell r="F34">
            <v>20</v>
          </cell>
          <cell r="G34">
            <v>21</v>
          </cell>
          <cell r="H34">
            <v>22</v>
          </cell>
          <cell r="I34">
            <v>23</v>
          </cell>
          <cell r="L34">
            <v>22</v>
          </cell>
          <cell r="M34">
            <v>23</v>
          </cell>
          <cell r="N34">
            <v>24</v>
          </cell>
          <cell r="O34">
            <v>25</v>
          </cell>
          <cell r="P34">
            <v>26</v>
          </cell>
          <cell r="Q34">
            <v>27</v>
          </cell>
          <cell r="R34">
            <v>28</v>
          </cell>
          <cell r="U34">
            <v>19</v>
          </cell>
          <cell r="V34">
            <v>20</v>
          </cell>
          <cell r="W34">
            <v>21</v>
          </cell>
          <cell r="X34">
            <v>22</v>
          </cell>
          <cell r="Y34">
            <v>23</v>
          </cell>
          <cell r="Z34">
            <v>24</v>
          </cell>
          <cell r="AA34">
            <v>25</v>
          </cell>
        </row>
        <row r="35">
          <cell r="C35">
            <v>24</v>
          </cell>
          <cell r="D35">
            <v>25</v>
          </cell>
          <cell r="E35">
            <v>26</v>
          </cell>
          <cell r="F35">
            <v>27</v>
          </cell>
          <cell r="G35">
            <v>28</v>
          </cell>
          <cell r="H35">
            <v>29</v>
          </cell>
          <cell r="I35">
            <v>30</v>
          </cell>
          <cell r="L35">
            <v>29</v>
          </cell>
          <cell r="M35">
            <v>30</v>
          </cell>
          <cell r="N35">
            <v>31</v>
          </cell>
          <cell r="O35">
            <v>0</v>
          </cell>
          <cell r="P35">
            <v>0</v>
          </cell>
          <cell r="Q35">
            <v>0</v>
          </cell>
          <cell r="R35">
            <v>0</v>
          </cell>
          <cell r="U35">
            <v>26</v>
          </cell>
          <cell r="V35">
            <v>27</v>
          </cell>
          <cell r="W35">
            <v>28</v>
          </cell>
          <cell r="X35">
            <v>29</v>
          </cell>
          <cell r="Y35">
            <v>30</v>
          </cell>
          <cell r="Z35">
            <v>0</v>
          </cell>
          <cell r="AA35">
            <v>0</v>
          </cell>
        </row>
        <row r="36">
          <cell r="C36">
            <v>0</v>
          </cell>
          <cell r="D36">
            <v>0</v>
          </cell>
          <cell r="E36">
            <v>0</v>
          </cell>
          <cell r="F36">
            <v>0</v>
          </cell>
          <cell r="G36">
            <v>0</v>
          </cell>
          <cell r="H36">
            <v>0</v>
          </cell>
          <cell r="I36">
            <v>0</v>
          </cell>
          <cell r="L36">
            <v>0</v>
          </cell>
          <cell r="M36">
            <v>0</v>
          </cell>
          <cell r="N36">
            <v>0</v>
          </cell>
          <cell r="O36">
            <v>0</v>
          </cell>
          <cell r="P36">
            <v>0</v>
          </cell>
          <cell r="Q36">
            <v>0</v>
          </cell>
          <cell r="R36">
            <v>0</v>
          </cell>
          <cell r="U36">
            <v>0</v>
          </cell>
          <cell r="V36">
            <v>0</v>
          </cell>
          <cell r="W36">
            <v>0</v>
          </cell>
          <cell r="X36">
            <v>0</v>
          </cell>
          <cell r="Y36">
            <v>0</v>
          </cell>
          <cell r="Z36">
            <v>0</v>
          </cell>
          <cell r="AA36">
            <v>0</v>
          </cell>
        </row>
        <row r="39">
          <cell r="C39" t="str">
            <v>DOM</v>
          </cell>
          <cell r="D39" t="str">
            <v>SEG</v>
          </cell>
          <cell r="E39" t="str">
            <v>TER</v>
          </cell>
          <cell r="F39" t="str">
            <v>QUA</v>
          </cell>
          <cell r="G39" t="str">
            <v>QUI</v>
          </cell>
          <cell r="H39" t="str">
            <v>SEX</v>
          </cell>
          <cell r="I39" t="str">
            <v>SAB</v>
          </cell>
          <cell r="L39" t="str">
            <v>DOM</v>
          </cell>
          <cell r="M39" t="str">
            <v>SEG</v>
          </cell>
          <cell r="N39" t="str">
            <v>TER</v>
          </cell>
          <cell r="O39" t="str">
            <v>QUA</v>
          </cell>
          <cell r="P39" t="str">
            <v>QUI</v>
          </cell>
          <cell r="Q39" t="str">
            <v>SEX</v>
          </cell>
          <cell r="R39" t="str">
            <v>SAB</v>
          </cell>
          <cell r="U39" t="str">
            <v>DOM</v>
          </cell>
          <cell r="V39" t="str">
            <v>SEG</v>
          </cell>
          <cell r="W39" t="str">
            <v>TER</v>
          </cell>
          <cell r="X39" t="str">
            <v>QUA</v>
          </cell>
          <cell r="Y39" t="str">
            <v>QUI</v>
          </cell>
          <cell r="Z39" t="str">
            <v>SEX</v>
          </cell>
          <cell r="AA39" t="str">
            <v>SAB</v>
          </cell>
        </row>
        <row r="40">
          <cell r="C40">
            <v>0</v>
          </cell>
          <cell r="D40">
            <v>0</v>
          </cell>
          <cell r="E40">
            <v>0</v>
          </cell>
          <cell r="F40">
            <v>0</v>
          </cell>
          <cell r="G40">
            <v>0</v>
          </cell>
          <cell r="H40">
            <v>1</v>
          </cell>
          <cell r="I40">
            <v>2</v>
          </cell>
          <cell r="L40">
            <v>0</v>
          </cell>
          <cell r="M40">
            <v>1</v>
          </cell>
          <cell r="N40">
            <v>2</v>
          </cell>
          <cell r="O40">
            <v>3</v>
          </cell>
          <cell r="P40">
            <v>4</v>
          </cell>
          <cell r="Q40">
            <v>5</v>
          </cell>
          <cell r="R40">
            <v>6</v>
          </cell>
          <cell r="U40">
            <v>0</v>
          </cell>
          <cell r="V40">
            <v>0</v>
          </cell>
          <cell r="W40">
            <v>0</v>
          </cell>
          <cell r="X40">
            <v>0</v>
          </cell>
          <cell r="Y40">
            <v>1</v>
          </cell>
          <cell r="Z40">
            <v>2</v>
          </cell>
          <cell r="AA40">
            <v>3</v>
          </cell>
        </row>
        <row r="41">
          <cell r="C41">
            <v>3</v>
          </cell>
          <cell r="D41">
            <v>4</v>
          </cell>
          <cell r="E41">
            <v>5</v>
          </cell>
          <cell r="F41">
            <v>6</v>
          </cell>
          <cell r="G41">
            <v>7</v>
          </cell>
          <cell r="H41">
            <v>8</v>
          </cell>
          <cell r="I41">
            <v>9</v>
          </cell>
          <cell r="L41">
            <v>7</v>
          </cell>
          <cell r="M41">
            <v>8</v>
          </cell>
          <cell r="N41">
            <v>9</v>
          </cell>
          <cell r="O41">
            <v>10</v>
          </cell>
          <cell r="P41">
            <v>11</v>
          </cell>
          <cell r="Q41">
            <v>12</v>
          </cell>
          <cell r="R41">
            <v>13</v>
          </cell>
          <cell r="U41">
            <v>4</v>
          </cell>
          <cell r="V41">
            <v>5</v>
          </cell>
          <cell r="W41">
            <v>6</v>
          </cell>
          <cell r="X41">
            <v>7</v>
          </cell>
          <cell r="Y41">
            <v>8</v>
          </cell>
          <cell r="Z41">
            <v>9</v>
          </cell>
          <cell r="AA41">
            <v>10</v>
          </cell>
        </row>
        <row r="42">
          <cell r="C42">
            <v>10</v>
          </cell>
          <cell r="D42">
            <v>11</v>
          </cell>
          <cell r="E42">
            <v>12</v>
          </cell>
          <cell r="F42">
            <v>13</v>
          </cell>
          <cell r="G42">
            <v>14</v>
          </cell>
          <cell r="H42">
            <v>15</v>
          </cell>
          <cell r="I42">
            <v>16</v>
          </cell>
          <cell r="L42">
            <v>14</v>
          </cell>
          <cell r="M42">
            <v>15</v>
          </cell>
          <cell r="N42">
            <v>16</v>
          </cell>
          <cell r="O42">
            <v>17</v>
          </cell>
          <cell r="P42">
            <v>18</v>
          </cell>
          <cell r="Q42">
            <v>19</v>
          </cell>
          <cell r="R42">
            <v>20</v>
          </cell>
          <cell r="U42">
            <v>11</v>
          </cell>
          <cell r="V42">
            <v>12</v>
          </cell>
          <cell r="W42">
            <v>13</v>
          </cell>
          <cell r="X42">
            <v>14</v>
          </cell>
          <cell r="Y42">
            <v>15</v>
          </cell>
          <cell r="Z42">
            <v>16</v>
          </cell>
          <cell r="AA42">
            <v>17</v>
          </cell>
        </row>
        <row r="43">
          <cell r="C43">
            <v>17</v>
          </cell>
          <cell r="D43">
            <v>18</v>
          </cell>
          <cell r="E43">
            <v>19</v>
          </cell>
          <cell r="F43">
            <v>20</v>
          </cell>
          <cell r="G43">
            <v>21</v>
          </cell>
          <cell r="H43">
            <v>22</v>
          </cell>
          <cell r="I43">
            <v>23</v>
          </cell>
          <cell r="L43">
            <v>21</v>
          </cell>
          <cell r="M43">
            <v>22</v>
          </cell>
          <cell r="N43">
            <v>23</v>
          </cell>
          <cell r="O43">
            <v>24</v>
          </cell>
          <cell r="P43">
            <v>25</v>
          </cell>
          <cell r="Q43">
            <v>26</v>
          </cell>
          <cell r="R43">
            <v>27</v>
          </cell>
          <cell r="U43">
            <v>18</v>
          </cell>
          <cell r="V43">
            <v>19</v>
          </cell>
          <cell r="W43">
            <v>20</v>
          </cell>
          <cell r="X43">
            <v>21</v>
          </cell>
          <cell r="Y43">
            <v>22</v>
          </cell>
          <cell r="Z43">
            <v>23</v>
          </cell>
          <cell r="AA43">
            <v>24</v>
          </cell>
        </row>
        <row r="44">
          <cell r="C44">
            <v>24</v>
          </cell>
          <cell r="D44">
            <v>25</v>
          </cell>
          <cell r="E44">
            <v>26</v>
          </cell>
          <cell r="F44">
            <v>27</v>
          </cell>
          <cell r="G44">
            <v>28</v>
          </cell>
          <cell r="H44">
            <v>29</v>
          </cell>
          <cell r="I44">
            <v>30</v>
          </cell>
          <cell r="L44">
            <v>28</v>
          </cell>
          <cell r="M44">
            <v>29</v>
          </cell>
          <cell r="N44">
            <v>30</v>
          </cell>
          <cell r="O44">
            <v>31</v>
          </cell>
          <cell r="P44">
            <v>0</v>
          </cell>
          <cell r="Q44">
            <v>0</v>
          </cell>
          <cell r="R44">
            <v>0</v>
          </cell>
          <cell r="U44">
            <v>25</v>
          </cell>
          <cell r="V44">
            <v>26</v>
          </cell>
          <cell r="W44">
            <v>27</v>
          </cell>
          <cell r="X44">
            <v>28</v>
          </cell>
          <cell r="Y44">
            <v>29</v>
          </cell>
          <cell r="Z44">
            <v>30</v>
          </cell>
          <cell r="AA44">
            <v>0</v>
          </cell>
        </row>
        <row r="45">
          <cell r="C45">
            <v>31</v>
          </cell>
          <cell r="D45">
            <v>0</v>
          </cell>
          <cell r="E45">
            <v>0</v>
          </cell>
          <cell r="F45">
            <v>0</v>
          </cell>
          <cell r="G45">
            <v>0</v>
          </cell>
          <cell r="H45">
            <v>0</v>
          </cell>
          <cell r="I45">
            <v>0</v>
          </cell>
          <cell r="L45">
            <v>0</v>
          </cell>
          <cell r="M45">
            <v>0</v>
          </cell>
          <cell r="N45">
            <v>0</v>
          </cell>
          <cell r="O45">
            <v>0</v>
          </cell>
          <cell r="P45">
            <v>0</v>
          </cell>
          <cell r="Q45">
            <v>0</v>
          </cell>
          <cell r="R45">
            <v>0</v>
          </cell>
          <cell r="U45">
            <v>0</v>
          </cell>
          <cell r="V45">
            <v>0</v>
          </cell>
          <cell r="W45">
            <v>0</v>
          </cell>
          <cell r="X45">
            <v>0</v>
          </cell>
          <cell r="Y45">
            <v>0</v>
          </cell>
          <cell r="Z45">
            <v>0</v>
          </cell>
          <cell r="AA45">
            <v>0</v>
          </cell>
        </row>
        <row r="48">
          <cell r="C48" t="str">
            <v>DOM</v>
          </cell>
          <cell r="D48" t="str">
            <v>SEG</v>
          </cell>
          <cell r="E48" t="str">
            <v>TER</v>
          </cell>
          <cell r="F48" t="str">
            <v>QUA</v>
          </cell>
          <cell r="G48" t="str">
            <v>QUI</v>
          </cell>
          <cell r="H48" t="str">
            <v>SEX</v>
          </cell>
          <cell r="I48" t="str">
            <v>SAB</v>
          </cell>
          <cell r="L48" t="str">
            <v>DOM</v>
          </cell>
          <cell r="M48" t="str">
            <v>SEG</v>
          </cell>
          <cell r="N48" t="str">
            <v>TER</v>
          </cell>
          <cell r="O48" t="str">
            <v>QUA</v>
          </cell>
          <cell r="P48" t="str">
            <v>QUI</v>
          </cell>
          <cell r="Q48" t="str">
            <v>SEX</v>
          </cell>
          <cell r="R48" t="str">
            <v>SAB</v>
          </cell>
          <cell r="U48" t="str">
            <v>DOM</v>
          </cell>
          <cell r="V48" t="str">
            <v>SEG</v>
          </cell>
          <cell r="W48" t="str">
            <v>TER</v>
          </cell>
          <cell r="X48" t="str">
            <v>QUA</v>
          </cell>
          <cell r="Y48" t="str">
            <v>QUI</v>
          </cell>
          <cell r="Z48" t="str">
            <v>SEX</v>
          </cell>
          <cell r="AA48" t="str">
            <v>SAB</v>
          </cell>
        </row>
        <row r="49">
          <cell r="C49">
            <v>0</v>
          </cell>
          <cell r="D49">
            <v>0</v>
          </cell>
          <cell r="E49">
            <v>0</v>
          </cell>
          <cell r="F49">
            <v>0</v>
          </cell>
          <cell r="G49">
            <v>0</v>
          </cell>
          <cell r="H49">
            <v>0</v>
          </cell>
          <cell r="I49">
            <v>1</v>
          </cell>
          <cell r="L49">
            <v>0</v>
          </cell>
          <cell r="M49">
            <v>0</v>
          </cell>
          <cell r="N49">
            <v>1</v>
          </cell>
          <cell r="O49">
            <v>2</v>
          </cell>
          <cell r="P49">
            <v>3</v>
          </cell>
          <cell r="Q49">
            <v>4</v>
          </cell>
          <cell r="R49">
            <v>5</v>
          </cell>
          <cell r="U49">
            <v>0</v>
          </cell>
          <cell r="V49">
            <v>0</v>
          </cell>
          <cell r="W49">
            <v>0</v>
          </cell>
          <cell r="X49">
            <v>0</v>
          </cell>
          <cell r="Y49">
            <v>1</v>
          </cell>
          <cell r="Z49">
            <v>2</v>
          </cell>
          <cell r="AA49">
            <v>3</v>
          </cell>
        </row>
        <row r="50">
          <cell r="C50">
            <v>2</v>
          </cell>
          <cell r="D50">
            <v>3</v>
          </cell>
          <cell r="E50">
            <v>4</v>
          </cell>
          <cell r="F50">
            <v>5</v>
          </cell>
          <cell r="G50">
            <v>6</v>
          </cell>
          <cell r="H50">
            <v>7</v>
          </cell>
          <cell r="I50">
            <v>8</v>
          </cell>
          <cell r="L50">
            <v>6</v>
          </cell>
          <cell r="M50">
            <v>7</v>
          </cell>
          <cell r="N50">
            <v>8</v>
          </cell>
          <cell r="O50">
            <v>9</v>
          </cell>
          <cell r="P50">
            <v>10</v>
          </cell>
          <cell r="Q50">
            <v>11</v>
          </cell>
          <cell r="R50">
            <v>12</v>
          </cell>
          <cell r="U50">
            <v>4</v>
          </cell>
          <cell r="V50">
            <v>5</v>
          </cell>
          <cell r="W50">
            <v>6</v>
          </cell>
          <cell r="X50">
            <v>7</v>
          </cell>
          <cell r="Y50">
            <v>8</v>
          </cell>
          <cell r="Z50">
            <v>9</v>
          </cell>
          <cell r="AA50">
            <v>10</v>
          </cell>
        </row>
        <row r="51">
          <cell r="C51">
            <v>9</v>
          </cell>
          <cell r="D51">
            <v>10</v>
          </cell>
          <cell r="E51">
            <v>11</v>
          </cell>
          <cell r="F51">
            <v>12</v>
          </cell>
          <cell r="G51">
            <v>13</v>
          </cell>
          <cell r="H51">
            <v>14</v>
          </cell>
          <cell r="I51">
            <v>15</v>
          </cell>
          <cell r="L51">
            <v>13</v>
          </cell>
          <cell r="M51">
            <v>14</v>
          </cell>
          <cell r="N51">
            <v>15</v>
          </cell>
          <cell r="O51">
            <v>16</v>
          </cell>
          <cell r="P51">
            <v>17</v>
          </cell>
          <cell r="Q51">
            <v>18</v>
          </cell>
          <cell r="R51">
            <v>19</v>
          </cell>
          <cell r="U51">
            <v>11</v>
          </cell>
          <cell r="V51">
            <v>12</v>
          </cell>
          <cell r="W51">
            <v>13</v>
          </cell>
          <cell r="X51">
            <v>14</v>
          </cell>
          <cell r="Y51">
            <v>15</v>
          </cell>
          <cell r="Z51">
            <v>16</v>
          </cell>
          <cell r="AA51">
            <v>17</v>
          </cell>
        </row>
        <row r="52">
          <cell r="C52">
            <v>16</v>
          </cell>
          <cell r="D52">
            <v>17</v>
          </cell>
          <cell r="E52">
            <v>18</v>
          </cell>
          <cell r="F52">
            <v>19</v>
          </cell>
          <cell r="G52">
            <v>20</v>
          </cell>
          <cell r="H52">
            <v>21</v>
          </cell>
          <cell r="I52">
            <v>22</v>
          </cell>
          <cell r="L52">
            <v>20</v>
          </cell>
          <cell r="M52">
            <v>21</v>
          </cell>
          <cell r="N52">
            <v>22</v>
          </cell>
          <cell r="O52">
            <v>23</v>
          </cell>
          <cell r="P52">
            <v>24</v>
          </cell>
          <cell r="Q52">
            <v>25</v>
          </cell>
          <cell r="R52">
            <v>26</v>
          </cell>
          <cell r="U52">
            <v>18</v>
          </cell>
          <cell r="V52">
            <v>19</v>
          </cell>
          <cell r="W52">
            <v>20</v>
          </cell>
          <cell r="X52">
            <v>21</v>
          </cell>
          <cell r="Y52">
            <v>22</v>
          </cell>
          <cell r="Z52">
            <v>23</v>
          </cell>
          <cell r="AA52">
            <v>24</v>
          </cell>
        </row>
        <row r="53">
          <cell r="C53">
            <v>23</v>
          </cell>
          <cell r="D53">
            <v>24</v>
          </cell>
          <cell r="E53">
            <v>25</v>
          </cell>
          <cell r="F53">
            <v>26</v>
          </cell>
          <cell r="G53">
            <v>27</v>
          </cell>
          <cell r="H53">
            <v>28</v>
          </cell>
          <cell r="I53">
            <v>29</v>
          </cell>
          <cell r="L53">
            <v>27</v>
          </cell>
          <cell r="M53">
            <v>28</v>
          </cell>
          <cell r="N53">
            <v>29</v>
          </cell>
          <cell r="O53">
            <v>30</v>
          </cell>
          <cell r="P53">
            <v>0</v>
          </cell>
          <cell r="Q53">
            <v>0</v>
          </cell>
          <cell r="R53">
            <v>0</v>
          </cell>
          <cell r="U53">
            <v>25</v>
          </cell>
          <cell r="V53">
            <v>26</v>
          </cell>
          <cell r="W53">
            <v>27</v>
          </cell>
          <cell r="X53">
            <v>28</v>
          </cell>
          <cell r="Y53">
            <v>29</v>
          </cell>
          <cell r="Z53">
            <v>30</v>
          </cell>
          <cell r="AA53">
            <v>31</v>
          </cell>
        </row>
        <row r="54">
          <cell r="C54">
            <v>30</v>
          </cell>
          <cell r="D54">
            <v>31</v>
          </cell>
          <cell r="E54">
            <v>0</v>
          </cell>
          <cell r="F54">
            <v>0</v>
          </cell>
          <cell r="G54">
            <v>0</v>
          </cell>
          <cell r="H54">
            <v>0</v>
          </cell>
          <cell r="I54">
            <v>0</v>
          </cell>
          <cell r="L54">
            <v>0</v>
          </cell>
          <cell r="M54">
            <v>0</v>
          </cell>
          <cell r="N54">
            <v>0</v>
          </cell>
          <cell r="O54">
            <v>0</v>
          </cell>
          <cell r="P54">
            <v>0</v>
          </cell>
          <cell r="Q54">
            <v>0</v>
          </cell>
          <cell r="R54">
            <v>0</v>
          </cell>
          <cell r="U54">
            <v>0</v>
          </cell>
          <cell r="V54">
            <v>0</v>
          </cell>
          <cell r="W54">
            <v>0</v>
          </cell>
          <cell r="X54">
            <v>0</v>
          </cell>
          <cell r="Y54">
            <v>0</v>
          </cell>
          <cell r="Z54">
            <v>0</v>
          </cell>
          <cell r="AA54">
            <v>0</v>
          </cell>
        </row>
      </sheetData>
      <sheetData sheetId="1"/>
      <sheetData sheetId="2"/>
      <sheetData sheetId="3">
        <row r="2">
          <cell r="A2">
            <v>1900</v>
          </cell>
        </row>
        <row r="3">
          <cell r="A3">
            <v>1901</v>
          </cell>
        </row>
        <row r="4">
          <cell r="A4">
            <v>1902</v>
          </cell>
        </row>
        <row r="5">
          <cell r="A5">
            <v>1903</v>
          </cell>
        </row>
        <row r="6">
          <cell r="A6">
            <v>1904</v>
          </cell>
        </row>
        <row r="7">
          <cell r="A7">
            <v>1905</v>
          </cell>
        </row>
        <row r="8">
          <cell r="A8">
            <v>1906</v>
          </cell>
        </row>
        <row r="9">
          <cell r="A9">
            <v>1907</v>
          </cell>
        </row>
        <row r="10">
          <cell r="A10">
            <v>1908</v>
          </cell>
        </row>
        <row r="11">
          <cell r="A11">
            <v>1909</v>
          </cell>
        </row>
        <row r="12">
          <cell r="A12">
            <v>1910</v>
          </cell>
        </row>
        <row r="13">
          <cell r="A13">
            <v>1911</v>
          </cell>
        </row>
        <row r="14">
          <cell r="A14">
            <v>1912</v>
          </cell>
        </row>
        <row r="15">
          <cell r="A15">
            <v>1913</v>
          </cell>
        </row>
        <row r="16">
          <cell r="A16">
            <v>1914</v>
          </cell>
        </row>
        <row r="17">
          <cell r="A17">
            <v>1915</v>
          </cell>
        </row>
        <row r="18">
          <cell r="A18">
            <v>1916</v>
          </cell>
        </row>
        <row r="19">
          <cell r="A19">
            <v>1917</v>
          </cell>
        </row>
        <row r="20">
          <cell r="A20">
            <v>1918</v>
          </cell>
        </row>
        <row r="21">
          <cell r="A21">
            <v>1919</v>
          </cell>
        </row>
        <row r="22">
          <cell r="A22">
            <v>1920</v>
          </cell>
        </row>
        <row r="23">
          <cell r="A23">
            <v>1921</v>
          </cell>
        </row>
        <row r="24">
          <cell r="A24">
            <v>1922</v>
          </cell>
        </row>
        <row r="25">
          <cell r="A25">
            <v>1923</v>
          </cell>
        </row>
        <row r="26">
          <cell r="A26">
            <v>1924</v>
          </cell>
        </row>
        <row r="27">
          <cell r="A27">
            <v>1925</v>
          </cell>
        </row>
        <row r="28">
          <cell r="A28">
            <v>1926</v>
          </cell>
        </row>
        <row r="29">
          <cell r="A29">
            <v>1927</v>
          </cell>
        </row>
        <row r="30">
          <cell r="A30">
            <v>1928</v>
          </cell>
        </row>
        <row r="31">
          <cell r="A31">
            <v>1929</v>
          </cell>
        </row>
        <row r="32">
          <cell r="A32">
            <v>1930</v>
          </cell>
        </row>
        <row r="33">
          <cell r="A33">
            <v>1931</v>
          </cell>
        </row>
        <row r="34">
          <cell r="A34">
            <v>1932</v>
          </cell>
        </row>
        <row r="35">
          <cell r="A35">
            <v>1933</v>
          </cell>
        </row>
        <row r="36">
          <cell r="A36">
            <v>1934</v>
          </cell>
        </row>
        <row r="37">
          <cell r="A37">
            <v>1935</v>
          </cell>
        </row>
        <row r="38">
          <cell r="A38">
            <v>1936</v>
          </cell>
        </row>
        <row r="39">
          <cell r="A39">
            <v>1937</v>
          </cell>
        </row>
        <row r="40">
          <cell r="A40">
            <v>1938</v>
          </cell>
        </row>
        <row r="41">
          <cell r="A41">
            <v>1939</v>
          </cell>
        </row>
        <row r="42">
          <cell r="A42">
            <v>1940</v>
          </cell>
        </row>
        <row r="43">
          <cell r="A43">
            <v>1941</v>
          </cell>
        </row>
        <row r="44">
          <cell r="A44">
            <v>1942</v>
          </cell>
        </row>
        <row r="45">
          <cell r="A45">
            <v>1943</v>
          </cell>
        </row>
        <row r="46">
          <cell r="A46">
            <v>1944</v>
          </cell>
        </row>
        <row r="47">
          <cell r="A47">
            <v>1945</v>
          </cell>
        </row>
        <row r="48">
          <cell r="A48">
            <v>1946</v>
          </cell>
        </row>
        <row r="49">
          <cell r="A49">
            <v>1947</v>
          </cell>
        </row>
        <row r="50">
          <cell r="A50">
            <v>1948</v>
          </cell>
        </row>
        <row r="51">
          <cell r="A51">
            <v>1949</v>
          </cell>
        </row>
        <row r="52">
          <cell r="A52">
            <v>1950</v>
          </cell>
        </row>
        <row r="53">
          <cell r="A53">
            <v>1951</v>
          </cell>
        </row>
        <row r="54">
          <cell r="A54">
            <v>1952</v>
          </cell>
        </row>
        <row r="55">
          <cell r="A55">
            <v>1953</v>
          </cell>
        </row>
        <row r="56">
          <cell r="A56">
            <v>1954</v>
          </cell>
        </row>
        <row r="57">
          <cell r="A57">
            <v>1955</v>
          </cell>
        </row>
        <row r="58">
          <cell r="A58">
            <v>1956</v>
          </cell>
        </row>
        <row r="59">
          <cell r="A59">
            <v>1957</v>
          </cell>
        </row>
        <row r="60">
          <cell r="A60">
            <v>1958</v>
          </cell>
        </row>
        <row r="61">
          <cell r="A61">
            <v>1959</v>
          </cell>
        </row>
        <row r="62">
          <cell r="A62">
            <v>1960</v>
          </cell>
        </row>
        <row r="63">
          <cell r="A63">
            <v>1961</v>
          </cell>
        </row>
        <row r="64">
          <cell r="A64">
            <v>1962</v>
          </cell>
        </row>
        <row r="65">
          <cell r="A65">
            <v>1963</v>
          </cell>
        </row>
        <row r="66">
          <cell r="A66">
            <v>1964</v>
          </cell>
        </row>
        <row r="67">
          <cell r="A67">
            <v>1965</v>
          </cell>
        </row>
        <row r="68">
          <cell r="A68">
            <v>1966</v>
          </cell>
        </row>
        <row r="69">
          <cell r="A69">
            <v>1967</v>
          </cell>
        </row>
        <row r="70">
          <cell r="A70">
            <v>1968</v>
          </cell>
        </row>
        <row r="71">
          <cell r="A71">
            <v>1969</v>
          </cell>
        </row>
        <row r="72">
          <cell r="A72">
            <v>1970</v>
          </cell>
        </row>
        <row r="73">
          <cell r="A73">
            <v>1971</v>
          </cell>
        </row>
        <row r="74">
          <cell r="A74">
            <v>1972</v>
          </cell>
        </row>
        <row r="75">
          <cell r="A75">
            <v>1973</v>
          </cell>
        </row>
        <row r="76">
          <cell r="A76">
            <v>1974</v>
          </cell>
        </row>
        <row r="77">
          <cell r="A77">
            <v>1975</v>
          </cell>
        </row>
        <row r="78">
          <cell r="A78">
            <v>1976</v>
          </cell>
        </row>
        <row r="79">
          <cell r="A79">
            <v>1977</v>
          </cell>
        </row>
        <row r="80">
          <cell r="A80">
            <v>1978</v>
          </cell>
        </row>
        <row r="81">
          <cell r="A81">
            <v>1979</v>
          </cell>
        </row>
        <row r="82">
          <cell r="A82">
            <v>1980</v>
          </cell>
        </row>
        <row r="83">
          <cell r="A83">
            <v>1981</v>
          </cell>
        </row>
        <row r="84">
          <cell r="A84">
            <v>1982</v>
          </cell>
        </row>
        <row r="85">
          <cell r="A85">
            <v>1983</v>
          </cell>
        </row>
        <row r="86">
          <cell r="A86">
            <v>1984</v>
          </cell>
        </row>
        <row r="87">
          <cell r="A87">
            <v>1985</v>
          </cell>
        </row>
        <row r="88">
          <cell r="A88">
            <v>1986</v>
          </cell>
        </row>
        <row r="89">
          <cell r="A89">
            <v>1987</v>
          </cell>
        </row>
        <row r="90">
          <cell r="A90">
            <v>1988</v>
          </cell>
        </row>
        <row r="91">
          <cell r="A91">
            <v>1989</v>
          </cell>
        </row>
        <row r="92">
          <cell r="A92">
            <v>1990</v>
          </cell>
        </row>
        <row r="93">
          <cell r="A93">
            <v>1991</v>
          </cell>
        </row>
        <row r="94">
          <cell r="A94">
            <v>1992</v>
          </cell>
        </row>
        <row r="95">
          <cell r="A95">
            <v>1993</v>
          </cell>
        </row>
        <row r="96">
          <cell r="A96">
            <v>1994</v>
          </cell>
        </row>
        <row r="97">
          <cell r="A97">
            <v>1995</v>
          </cell>
        </row>
        <row r="98">
          <cell r="A98">
            <v>1996</v>
          </cell>
        </row>
        <row r="99">
          <cell r="A99">
            <v>1997</v>
          </cell>
        </row>
        <row r="100">
          <cell r="A100">
            <v>1998</v>
          </cell>
        </row>
        <row r="101">
          <cell r="A101">
            <v>1999</v>
          </cell>
        </row>
        <row r="102">
          <cell r="A102">
            <v>2000</v>
          </cell>
        </row>
        <row r="103">
          <cell r="A103">
            <v>2001</v>
          </cell>
        </row>
        <row r="104">
          <cell r="A104">
            <v>2002</v>
          </cell>
        </row>
        <row r="105">
          <cell r="A105">
            <v>2003</v>
          </cell>
        </row>
        <row r="106">
          <cell r="A106">
            <v>2004</v>
          </cell>
        </row>
        <row r="107">
          <cell r="A107">
            <v>2005</v>
          </cell>
        </row>
        <row r="108">
          <cell r="A108">
            <v>2006</v>
          </cell>
        </row>
        <row r="109">
          <cell r="A109">
            <v>2007</v>
          </cell>
        </row>
        <row r="110">
          <cell r="A110">
            <v>2008</v>
          </cell>
        </row>
        <row r="111">
          <cell r="A111">
            <v>2009</v>
          </cell>
        </row>
        <row r="112">
          <cell r="A112">
            <v>2010</v>
          </cell>
        </row>
        <row r="113">
          <cell r="A113">
            <v>2011</v>
          </cell>
        </row>
        <row r="114">
          <cell r="A114">
            <v>2012</v>
          </cell>
        </row>
        <row r="115">
          <cell r="A115">
            <v>2013</v>
          </cell>
        </row>
        <row r="116">
          <cell r="A116">
            <v>2014</v>
          </cell>
        </row>
        <row r="117">
          <cell r="A117">
            <v>2015</v>
          </cell>
        </row>
        <row r="118">
          <cell r="A118">
            <v>2016</v>
          </cell>
        </row>
        <row r="119">
          <cell r="A119">
            <v>2017</v>
          </cell>
        </row>
        <row r="120">
          <cell r="A120">
            <v>2018</v>
          </cell>
        </row>
        <row r="121">
          <cell r="A121">
            <v>2019</v>
          </cell>
        </row>
        <row r="122">
          <cell r="A122">
            <v>2020</v>
          </cell>
        </row>
        <row r="123">
          <cell r="A123">
            <v>2021</v>
          </cell>
        </row>
        <row r="124">
          <cell r="A124">
            <v>2022</v>
          </cell>
        </row>
        <row r="125">
          <cell r="A125">
            <v>2023</v>
          </cell>
        </row>
        <row r="126">
          <cell r="A126">
            <v>2024</v>
          </cell>
        </row>
        <row r="127">
          <cell r="A127">
            <v>2025</v>
          </cell>
        </row>
        <row r="128">
          <cell r="A128">
            <v>2026</v>
          </cell>
        </row>
        <row r="129">
          <cell r="A129">
            <v>2027</v>
          </cell>
        </row>
        <row r="130">
          <cell r="A130">
            <v>2028</v>
          </cell>
        </row>
        <row r="131">
          <cell r="A131">
            <v>2029</v>
          </cell>
        </row>
        <row r="132">
          <cell r="A132">
            <v>2030</v>
          </cell>
        </row>
        <row r="133">
          <cell r="A133">
            <v>2031</v>
          </cell>
        </row>
        <row r="134">
          <cell r="A134">
            <v>2032</v>
          </cell>
        </row>
        <row r="135">
          <cell r="A135">
            <v>2033</v>
          </cell>
        </row>
        <row r="136">
          <cell r="A136">
            <v>2034</v>
          </cell>
        </row>
        <row r="137">
          <cell r="A137">
            <v>2035</v>
          </cell>
        </row>
        <row r="138">
          <cell r="A138">
            <v>2036</v>
          </cell>
        </row>
        <row r="139">
          <cell r="A139">
            <v>2037</v>
          </cell>
        </row>
        <row r="140">
          <cell r="A140">
            <v>2038</v>
          </cell>
        </row>
        <row r="141">
          <cell r="A141">
            <v>2039</v>
          </cell>
        </row>
        <row r="142">
          <cell r="A142">
            <v>2040</v>
          </cell>
        </row>
        <row r="143">
          <cell r="A143">
            <v>2041</v>
          </cell>
        </row>
        <row r="144">
          <cell r="A144">
            <v>2042</v>
          </cell>
        </row>
        <row r="145">
          <cell r="A145">
            <v>2043</v>
          </cell>
        </row>
        <row r="146">
          <cell r="A146">
            <v>2044</v>
          </cell>
        </row>
        <row r="147">
          <cell r="A147">
            <v>2045</v>
          </cell>
        </row>
        <row r="148">
          <cell r="A148">
            <v>2046</v>
          </cell>
        </row>
        <row r="149">
          <cell r="A149">
            <v>2047</v>
          </cell>
        </row>
        <row r="150">
          <cell r="A150">
            <v>2048</v>
          </cell>
        </row>
        <row r="151">
          <cell r="A151">
            <v>2049</v>
          </cell>
        </row>
        <row r="152">
          <cell r="A152">
            <v>2050</v>
          </cell>
        </row>
        <row r="153">
          <cell r="A153">
            <v>2051</v>
          </cell>
        </row>
        <row r="154">
          <cell r="A154">
            <v>2052</v>
          </cell>
        </row>
        <row r="155">
          <cell r="A155">
            <v>2053</v>
          </cell>
        </row>
        <row r="156">
          <cell r="A156">
            <v>2054</v>
          </cell>
        </row>
        <row r="157">
          <cell r="A157">
            <v>2055</v>
          </cell>
        </row>
        <row r="158">
          <cell r="A158">
            <v>2056</v>
          </cell>
        </row>
        <row r="159">
          <cell r="A159">
            <v>2057</v>
          </cell>
        </row>
        <row r="160">
          <cell r="A160">
            <v>2058</v>
          </cell>
        </row>
        <row r="161">
          <cell r="A161">
            <v>2059</v>
          </cell>
        </row>
        <row r="162">
          <cell r="A162">
            <v>2060</v>
          </cell>
        </row>
        <row r="163">
          <cell r="A163">
            <v>2061</v>
          </cell>
        </row>
        <row r="164">
          <cell r="A164">
            <v>2062</v>
          </cell>
        </row>
        <row r="165">
          <cell r="A165">
            <v>2063</v>
          </cell>
        </row>
        <row r="166">
          <cell r="A166">
            <v>2064</v>
          </cell>
        </row>
        <row r="167">
          <cell r="A167">
            <v>2065</v>
          </cell>
        </row>
        <row r="168">
          <cell r="A168">
            <v>2066</v>
          </cell>
        </row>
        <row r="169">
          <cell r="A169">
            <v>2067</v>
          </cell>
        </row>
        <row r="170">
          <cell r="A170">
            <v>2068</v>
          </cell>
        </row>
        <row r="171">
          <cell r="A171">
            <v>2069</v>
          </cell>
        </row>
        <row r="172">
          <cell r="A172">
            <v>2070</v>
          </cell>
        </row>
        <row r="173">
          <cell r="A173">
            <v>2071</v>
          </cell>
        </row>
        <row r="174">
          <cell r="A174">
            <v>2072</v>
          </cell>
        </row>
        <row r="175">
          <cell r="A175">
            <v>2073</v>
          </cell>
        </row>
        <row r="176">
          <cell r="A176">
            <v>2074</v>
          </cell>
        </row>
        <row r="177">
          <cell r="A177">
            <v>2075</v>
          </cell>
        </row>
        <row r="178">
          <cell r="A178">
            <v>2076</v>
          </cell>
        </row>
        <row r="179">
          <cell r="A179">
            <v>2077</v>
          </cell>
        </row>
        <row r="180">
          <cell r="A180">
            <v>2078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ruções Preenchimento"/>
      <sheetName val="Casos Práticos"/>
      <sheetName val="Desdobramento JC"/>
      <sheetName val="Jurídico e Contencioso"/>
      <sheetName val="Metas CDist"/>
      <sheetName val="Apoi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ruções Preenchimento"/>
      <sheetName val="Desdobramento AP"/>
      <sheetName val="Apoio"/>
      <sheetName val="Adm. e Património"/>
      <sheetName val="Compras"/>
      <sheetName val="Arquivo"/>
      <sheetName val="Apoio_Expediente"/>
      <sheetName val="Patrimóni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estão Financeira"/>
      <sheetName val="Prestações"/>
      <sheetName val="Contas a Pagar (2)"/>
      <sheetName val="Contabilidade e Apoio (2)"/>
      <sheetName val="Contas a Receber e Tesour. "/>
      <sheetName val="Orç. e Contas IPSS"/>
      <sheetName val="Gestão Orçamental"/>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GF"/>
      <sheetName val="Unidade Financeira"/>
      <sheetName val="Prestações"/>
      <sheetName val="Orçamento e Contas IPSS"/>
      <sheetName val="Gestão Orçamental"/>
      <sheetName val="Contas a Pagar"/>
      <sheetName val="Contas a Receber e Tesouraria"/>
      <sheetName val="Contabilidade e Apoio "/>
      <sheetName val="Metas CDist"/>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álculos"/>
      <sheetName val="0_IQC_Geral"/>
      <sheetName val="1_Identificação e Qualificação"/>
      <sheetName val="IQ (Metas)"/>
      <sheetName val="2_Gestão de Contribuições"/>
      <sheetName val="GC (Metas)"/>
      <sheetName val="3_Gestão da Dívida "/>
      <sheetName val="GD  (Metas)"/>
      <sheetName val="4_Instr. Internacionais"/>
      <sheetName val="II (Metas)"/>
      <sheetName val="5_Monitorização_Avaliaçã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Y242"/>
  <sheetViews>
    <sheetView showGridLines="0" tabSelected="1" zoomScaleNormal="100" zoomScaleSheetLayoutView="93" workbookViewId="0">
      <pane ySplit="1" topLeftCell="A47" activePane="bottomLeft" state="frozen"/>
      <selection pane="bottomLeft" activeCell="B55" sqref="B55:J55"/>
    </sheetView>
  </sheetViews>
  <sheetFormatPr defaultColWidth="14.7265625" defaultRowHeight="12.5" x14ac:dyDescent="0.25"/>
  <cols>
    <col min="1" max="1" width="6.81640625" style="110" customWidth="1"/>
    <col min="2" max="2" width="14.7265625" style="2"/>
    <col min="3" max="3" width="26.54296875" style="2" customWidth="1"/>
    <col min="4" max="7" width="14.7265625" style="22"/>
    <col min="8" max="9" width="14.7265625" style="27"/>
    <col min="10" max="11" width="14.7265625" style="2"/>
    <col min="12" max="12" width="14.7265625" style="13"/>
    <col min="13" max="16384" width="14.7265625" style="2"/>
  </cols>
  <sheetData>
    <row r="1" spans="1:12" ht="15" customHeight="1" thickTop="1" thickBot="1" x14ac:dyDescent="0.3">
      <c r="B1" s="59"/>
      <c r="C1" s="60"/>
      <c r="D1" s="61"/>
      <c r="E1" s="61"/>
      <c r="F1" s="61"/>
      <c r="G1" s="61"/>
      <c r="H1" s="62"/>
      <c r="I1" s="62"/>
      <c r="J1" s="60"/>
      <c r="K1" s="60"/>
      <c r="L1" s="63"/>
    </row>
    <row r="2" spans="1:12" s="9" customFormat="1" ht="25" customHeight="1" thickTop="1" thickBot="1" x14ac:dyDescent="0.35">
      <c r="A2" s="110"/>
      <c r="B2" s="64" t="s">
        <v>0</v>
      </c>
      <c r="C2" s="65"/>
      <c r="D2" s="65"/>
      <c r="E2" s="65"/>
      <c r="F2" s="65"/>
      <c r="G2" s="65"/>
      <c r="H2" s="65"/>
      <c r="I2" s="65"/>
      <c r="J2" s="65"/>
      <c r="K2" s="66"/>
      <c r="L2" s="67"/>
    </row>
    <row r="3" spans="1:12" ht="7.15" customHeight="1" thickBot="1" x14ac:dyDescent="0.3">
      <c r="B3" s="41"/>
      <c r="C3" s="15"/>
      <c r="D3" s="17"/>
      <c r="E3" s="17"/>
      <c r="F3" s="17"/>
      <c r="G3" s="17"/>
      <c r="H3" s="24"/>
      <c r="I3" s="24"/>
      <c r="J3" s="15"/>
      <c r="K3" s="15"/>
      <c r="L3" s="42"/>
    </row>
    <row r="4" spans="1:12" s="14" customFormat="1" ht="21.75" customHeight="1" thickBot="1" x14ac:dyDescent="0.35">
      <c r="A4" s="111"/>
      <c r="B4" s="454" t="s">
        <v>1</v>
      </c>
      <c r="C4" s="455"/>
      <c r="D4" s="455"/>
      <c r="E4" s="455"/>
      <c r="F4" s="455"/>
      <c r="G4" s="455"/>
      <c r="H4" s="455"/>
      <c r="I4" s="455"/>
      <c r="J4" s="455"/>
      <c r="K4" s="455"/>
      <c r="L4" s="456"/>
    </row>
    <row r="5" spans="1:12" s="14" customFormat="1" ht="30" customHeight="1" thickBot="1" x14ac:dyDescent="0.35">
      <c r="A5" s="111"/>
      <c r="B5" s="462"/>
      <c r="C5" s="463"/>
      <c r="D5" s="463"/>
      <c r="E5" s="463"/>
      <c r="F5" s="463"/>
      <c r="G5" s="463"/>
      <c r="H5" s="463"/>
      <c r="I5" s="463"/>
      <c r="J5" s="463"/>
      <c r="K5" s="463"/>
      <c r="L5" s="464"/>
    </row>
    <row r="6" spans="1:12" ht="9" customHeight="1" x14ac:dyDescent="0.25">
      <c r="B6" s="39"/>
      <c r="C6" s="1"/>
      <c r="D6" s="16"/>
      <c r="E6" s="16"/>
      <c r="F6" s="16"/>
      <c r="G6" s="16"/>
      <c r="H6" s="23"/>
      <c r="I6" s="23"/>
      <c r="J6" s="1"/>
      <c r="K6" s="1"/>
      <c r="L6" s="40"/>
    </row>
    <row r="7" spans="1:12" ht="40.5" customHeight="1" x14ac:dyDescent="0.3">
      <c r="B7" s="471" t="s">
        <v>2</v>
      </c>
      <c r="C7" s="472"/>
      <c r="D7" s="472"/>
      <c r="E7" s="472"/>
      <c r="F7" s="472"/>
      <c r="G7" s="472"/>
      <c r="H7" s="472"/>
      <c r="I7" s="472"/>
      <c r="J7" s="472"/>
      <c r="K7" s="472"/>
      <c r="L7" s="473"/>
    </row>
    <row r="8" spans="1:12" ht="15" customHeight="1" thickBot="1" x14ac:dyDescent="0.35">
      <c r="B8" s="474"/>
      <c r="C8" s="475"/>
      <c r="D8" s="475"/>
      <c r="E8" s="475"/>
      <c r="F8" s="475"/>
      <c r="G8" s="475"/>
      <c r="H8" s="475"/>
      <c r="I8" s="475"/>
      <c r="J8" s="475"/>
      <c r="K8" s="475"/>
      <c r="L8" s="476"/>
    </row>
    <row r="9" spans="1:12" s="6" customFormat="1" ht="27.25" customHeight="1" thickBot="1" x14ac:dyDescent="0.3">
      <c r="A9" s="111"/>
      <c r="B9" s="477" t="s">
        <v>3</v>
      </c>
      <c r="C9" s="478"/>
      <c r="D9" s="478"/>
      <c r="E9" s="478"/>
      <c r="F9" s="478"/>
      <c r="G9" s="478"/>
      <c r="H9" s="478"/>
      <c r="I9" s="478"/>
      <c r="J9" s="478"/>
      <c r="K9" s="478"/>
      <c r="L9" s="479"/>
    </row>
    <row r="10" spans="1:12" s="4" customFormat="1" ht="4.5" customHeight="1" thickBot="1" x14ac:dyDescent="0.3">
      <c r="A10" s="110"/>
      <c r="B10" s="480"/>
      <c r="C10" s="481"/>
      <c r="D10" s="481"/>
      <c r="E10" s="481"/>
      <c r="F10" s="481"/>
      <c r="G10" s="481"/>
      <c r="H10" s="481"/>
      <c r="I10" s="481"/>
      <c r="J10" s="481"/>
      <c r="K10" s="69"/>
      <c r="L10" s="70"/>
    </row>
    <row r="11" spans="1:12" s="4" customFormat="1" ht="41.25" customHeight="1" thickBot="1" x14ac:dyDescent="0.3">
      <c r="A11" s="110"/>
      <c r="B11" s="68" t="s">
        <v>4</v>
      </c>
      <c r="C11" s="465" t="s">
        <v>5</v>
      </c>
      <c r="D11" s="466"/>
      <c r="E11" s="466"/>
      <c r="F11" s="466"/>
      <c r="G11" s="466"/>
      <c r="H11" s="466"/>
      <c r="I11" s="466"/>
      <c r="J11" s="466"/>
      <c r="K11" s="466"/>
      <c r="L11" s="467"/>
    </row>
    <row r="12" spans="1:12" s="4" customFormat="1" ht="30.75" customHeight="1" thickBot="1" x14ac:dyDescent="0.3">
      <c r="A12" s="110"/>
      <c r="B12" s="68" t="s">
        <v>6</v>
      </c>
      <c r="C12" s="468" t="s">
        <v>7</v>
      </c>
      <c r="D12" s="469"/>
      <c r="E12" s="469"/>
      <c r="F12" s="469"/>
      <c r="G12" s="469"/>
      <c r="H12" s="469"/>
      <c r="I12" s="469"/>
      <c r="J12" s="469"/>
      <c r="K12" s="469"/>
      <c r="L12" s="470"/>
    </row>
    <row r="13" spans="1:12" s="4" customFormat="1" ht="24" customHeight="1" thickBot="1" x14ac:dyDescent="0.3">
      <c r="A13" s="110"/>
      <c r="B13" s="68" t="s">
        <v>8</v>
      </c>
      <c r="C13" s="468" t="s">
        <v>9</v>
      </c>
      <c r="D13" s="469"/>
      <c r="E13" s="469"/>
      <c r="F13" s="469"/>
      <c r="G13" s="469"/>
      <c r="H13" s="469"/>
      <c r="I13" s="469"/>
      <c r="J13" s="469"/>
      <c r="K13" s="469"/>
      <c r="L13" s="470"/>
    </row>
    <row r="14" spans="1:12" s="4" customFormat="1" ht="24" customHeight="1" thickBot="1" x14ac:dyDescent="0.3">
      <c r="A14" s="110"/>
      <c r="B14" s="68" t="s">
        <v>10</v>
      </c>
      <c r="C14" s="396" t="s">
        <v>11</v>
      </c>
      <c r="D14" s="397"/>
      <c r="E14" s="397"/>
      <c r="F14" s="397"/>
      <c r="G14" s="397"/>
      <c r="H14" s="397"/>
      <c r="I14" s="397"/>
      <c r="J14" s="397"/>
      <c r="K14" s="397"/>
      <c r="L14" s="398"/>
    </row>
    <row r="15" spans="1:12" s="4" customFormat="1" ht="24" customHeight="1" thickBot="1" x14ac:dyDescent="0.3">
      <c r="A15" s="110"/>
      <c r="B15" s="68" t="s">
        <v>12</v>
      </c>
      <c r="C15" s="396" t="s">
        <v>13</v>
      </c>
      <c r="D15" s="397"/>
      <c r="E15" s="397"/>
      <c r="F15" s="397"/>
      <c r="G15" s="397"/>
      <c r="H15" s="397"/>
      <c r="I15" s="397"/>
      <c r="J15" s="397"/>
      <c r="K15" s="397"/>
      <c r="L15" s="398"/>
    </row>
    <row r="16" spans="1:12" s="4" customFormat="1" ht="9" customHeight="1" x14ac:dyDescent="0.25">
      <c r="A16" s="110"/>
      <c r="B16" s="90"/>
      <c r="C16" s="83"/>
      <c r="D16" s="83"/>
      <c r="E16" s="83"/>
      <c r="F16" s="83"/>
      <c r="G16" s="83"/>
      <c r="H16" s="83"/>
      <c r="I16" s="83"/>
      <c r="J16" s="83"/>
      <c r="K16" s="83"/>
      <c r="L16" s="84"/>
    </row>
    <row r="17" spans="1:25" s="87" customFormat="1" ht="18.75" customHeight="1" x14ac:dyDescent="0.35">
      <c r="A17" s="110"/>
      <c r="B17" s="89"/>
      <c r="C17" s="85"/>
      <c r="D17" s="85"/>
      <c r="E17" s="85"/>
      <c r="F17" s="85"/>
      <c r="G17" s="85"/>
      <c r="H17" s="85"/>
      <c r="I17" s="85"/>
      <c r="J17" s="85"/>
      <c r="K17" s="85"/>
      <c r="L17" s="86"/>
    </row>
    <row r="18" spans="1:25" s="4" customFormat="1" ht="8.25" customHeight="1" thickBot="1" x14ac:dyDescent="0.3">
      <c r="A18" s="110"/>
      <c r="B18" s="88"/>
      <c r="C18" s="3"/>
      <c r="D18" s="18"/>
      <c r="E18" s="18"/>
      <c r="F18" s="18"/>
      <c r="G18" s="18"/>
      <c r="H18" s="25"/>
      <c r="I18" s="25"/>
      <c r="J18" s="3"/>
      <c r="K18" s="3"/>
      <c r="L18" s="43"/>
    </row>
    <row r="19" spans="1:25" s="6" customFormat="1" ht="27.65" customHeight="1" x14ac:dyDescent="0.25">
      <c r="A19" s="111"/>
      <c r="B19" s="482" t="s">
        <v>14</v>
      </c>
      <c r="C19" s="483"/>
      <c r="D19" s="483"/>
      <c r="E19" s="483"/>
      <c r="F19" s="483"/>
      <c r="G19" s="483"/>
      <c r="H19" s="483"/>
      <c r="I19" s="483"/>
      <c r="J19" s="483"/>
      <c r="K19" s="483"/>
      <c r="L19" s="484"/>
    </row>
    <row r="20" spans="1:25" ht="14.25" customHeight="1" thickBot="1" x14ac:dyDescent="0.3">
      <c r="B20" s="459"/>
      <c r="C20" s="460"/>
      <c r="D20" s="460"/>
      <c r="E20" s="460"/>
      <c r="F20" s="460"/>
      <c r="G20" s="460"/>
      <c r="H20" s="460"/>
      <c r="I20" s="460"/>
      <c r="J20" s="460"/>
      <c r="K20" s="460"/>
      <c r="L20" s="461"/>
    </row>
    <row r="21" spans="1:25" s="7" customFormat="1" ht="30" customHeight="1" thickBot="1" x14ac:dyDescent="0.3">
      <c r="A21" s="110"/>
      <c r="B21" s="457" t="s">
        <v>15</v>
      </c>
      <c r="C21" s="458"/>
      <c r="D21" s="330"/>
      <c r="E21" s="330"/>
      <c r="F21" s="330"/>
      <c r="G21" s="330"/>
      <c r="H21" s="330"/>
      <c r="I21" s="330"/>
      <c r="J21" s="330"/>
      <c r="K21" s="302" t="s">
        <v>16</v>
      </c>
      <c r="L21" s="303">
        <v>0.4</v>
      </c>
      <c r="N21" s="116"/>
      <c r="O21" s="116"/>
      <c r="P21" s="117"/>
      <c r="Q21" s="117"/>
      <c r="R21" s="117"/>
      <c r="S21" s="117"/>
      <c r="T21" s="117"/>
      <c r="U21" s="117"/>
      <c r="V21" s="117"/>
      <c r="W21" s="117"/>
      <c r="X21" s="117"/>
      <c r="Y21" s="117"/>
    </row>
    <row r="22" spans="1:25" s="7" customFormat="1" ht="10" customHeight="1" thickBot="1" x14ac:dyDescent="0.3">
      <c r="A22" s="110"/>
      <c r="B22" s="100"/>
      <c r="C22" s="101"/>
      <c r="D22" s="101"/>
      <c r="E22" s="101"/>
      <c r="F22" s="101"/>
      <c r="G22" s="101"/>
      <c r="H22" s="101"/>
      <c r="I22" s="101"/>
      <c r="J22" s="101"/>
      <c r="K22" s="102"/>
      <c r="L22" s="148"/>
      <c r="N22" s="386"/>
      <c r="O22" s="386"/>
      <c r="P22" s="118"/>
      <c r="Q22" s="118"/>
      <c r="R22" s="118"/>
      <c r="S22" s="118"/>
      <c r="T22" s="118"/>
      <c r="U22" s="118"/>
      <c r="V22" s="118"/>
      <c r="W22" s="119"/>
      <c r="X22" s="119"/>
      <c r="Y22" s="119"/>
    </row>
    <row r="23" spans="1:25" s="94" customFormat="1" ht="25" customHeight="1" thickBot="1" x14ac:dyDescent="0.3">
      <c r="A23" s="112"/>
      <c r="B23" s="452" t="s">
        <v>17</v>
      </c>
      <c r="C23" s="453"/>
      <c r="D23" s="453"/>
      <c r="E23" s="453"/>
      <c r="F23" s="453"/>
      <c r="G23" s="453"/>
      <c r="H23" s="329"/>
      <c r="I23" s="329"/>
      <c r="J23" s="329"/>
      <c r="K23" s="93" t="s">
        <v>18</v>
      </c>
      <c r="L23" s="150">
        <v>0.4</v>
      </c>
      <c r="N23" s="386"/>
      <c r="O23" s="386"/>
      <c r="P23" s="118"/>
      <c r="Q23" s="118"/>
      <c r="R23" s="118"/>
      <c r="S23" s="118"/>
      <c r="T23" s="118"/>
      <c r="U23" s="118"/>
      <c r="V23" s="118"/>
      <c r="W23" s="119"/>
      <c r="X23" s="119"/>
      <c r="Y23" s="119"/>
    </row>
    <row r="24" spans="1:25" ht="23.25" customHeight="1" x14ac:dyDescent="0.25">
      <c r="B24" s="394" t="s">
        <v>19</v>
      </c>
      <c r="C24" s="395"/>
      <c r="D24" s="92">
        <v>2019</v>
      </c>
      <c r="E24" s="92">
        <v>2020</v>
      </c>
      <c r="F24" s="92" t="s">
        <v>20</v>
      </c>
      <c r="G24" s="92" t="s">
        <v>21</v>
      </c>
      <c r="H24" s="71" t="s">
        <v>22</v>
      </c>
      <c r="I24" s="71" t="s">
        <v>18</v>
      </c>
      <c r="J24" s="71" t="s">
        <v>23</v>
      </c>
      <c r="K24" s="324" t="s">
        <v>24</v>
      </c>
      <c r="L24" s="72" t="s">
        <v>25</v>
      </c>
      <c r="N24" s="386"/>
      <c r="O24" s="386"/>
      <c r="P24" s="118"/>
      <c r="Q24" s="118"/>
      <c r="R24" s="118"/>
      <c r="S24" s="118"/>
      <c r="T24" s="118"/>
      <c r="U24" s="118"/>
      <c r="V24" s="118"/>
      <c r="W24" s="119"/>
      <c r="X24" s="119"/>
      <c r="Y24" s="119"/>
    </row>
    <row r="25" spans="1:25" s="5" customFormat="1" ht="37.5" customHeight="1" x14ac:dyDescent="0.25">
      <c r="A25" s="110"/>
      <c r="B25" s="413" t="s">
        <v>26</v>
      </c>
      <c r="C25" s="436"/>
      <c r="D25" s="147">
        <v>1</v>
      </c>
      <c r="E25" s="304">
        <v>1</v>
      </c>
      <c r="F25" s="147">
        <v>1</v>
      </c>
      <c r="G25" s="305"/>
      <c r="H25" s="145">
        <v>1</v>
      </c>
      <c r="I25" s="146">
        <v>0.5</v>
      </c>
      <c r="J25" s="146"/>
      <c r="K25" s="204">
        <f>IF($D25&gt;$F25,(IF(AND($J25=$F25,$J25=($D25-$E25)),125%,IF(AND($J25&lt;=($D25+$E25),$J25&gt;=($D25-$E25)),100%,IF($J25&gt;($D25+$E25),($D25+$E25)/$J25,IF(($J25&lt;($D25-$E25)),100%+ABS($J25-$D25)*25%/ABS($F25-$D25)))))),IF(AND($J25=$F25,$J25=($D25+$E25)),125%,IF(AND($J25&lt;=($D25+$E25),$J25&gt;=($D25-$E25)),100%,IF(AND($J25=$F25,$J25=($D25+$E25)),125%,IF($J25&lt;($D25-$E25),$J25/($D25-$E25),IF($J25&gt;($D25+$E25),100%+($J25-$D25)*25%/($F25-$D25)))))))</f>
        <v>1</v>
      </c>
      <c r="L25" s="306" t="str">
        <f>IF(J25=""," ",IF(K25&gt;1,"Superou",IF(K25=1,"Atingiu","Não atingiu")))</f>
        <v xml:space="preserve"> </v>
      </c>
      <c r="N25" s="386"/>
      <c r="O25" s="386"/>
      <c r="P25" s="118"/>
      <c r="Q25" s="118"/>
      <c r="R25" s="118"/>
      <c r="S25" s="118"/>
      <c r="T25" s="118"/>
      <c r="U25" s="118"/>
      <c r="V25" s="118"/>
      <c r="W25" s="119"/>
      <c r="X25" s="119"/>
      <c r="Y25" s="119"/>
    </row>
    <row r="26" spans="1:25" s="5" customFormat="1" ht="37.5" customHeight="1" x14ac:dyDescent="0.25">
      <c r="A26" s="110"/>
      <c r="B26" s="413" t="s">
        <v>27</v>
      </c>
      <c r="C26" s="436"/>
      <c r="D26" s="146" t="s">
        <v>28</v>
      </c>
      <c r="E26" s="305">
        <v>0.9</v>
      </c>
      <c r="F26" s="146">
        <v>1</v>
      </c>
      <c r="G26" s="305"/>
      <c r="H26" s="146">
        <v>1</v>
      </c>
      <c r="I26" s="146">
        <v>0.5</v>
      </c>
      <c r="J26" s="146"/>
      <c r="K26" s="204" t="e">
        <f>IF($D26&gt;$F26,(IF(AND($J26=$F26,$J26=($D26-$E26)),125%,IF(AND($J26&lt;=($D26+$E26),$J26&gt;=($D26-$E26)),100%,IF($J26&gt;($D26+$E26),($D26+$E26)/$J26,IF(($J26&lt;($D26-$E26)),100%+ABS($J26-$D26)*25%/ABS($F26-$D26)))))),IF(AND($J26=$F26,$J26=($D26+$E26)),125%,IF(AND($J26&lt;=($D26+$E26),$J26&gt;=($D26-$E26)),100%,IF(AND($J26=$F26,$J26=($D26+$E26)),125%,IF($J26&lt;($D26-$E26),$J26/($D26-$E26),IF($J26&gt;($D26+$E26),100%+($J26-$D26)*25%/($F26-$D26)))))))</f>
        <v>#VALUE!</v>
      </c>
      <c r="L26" s="306" t="str">
        <f>IF(J26=""," ",IF(K26&gt;1,"Superou",IF(K26=1,"Atingiu","Não atingiu")))</f>
        <v xml:space="preserve"> </v>
      </c>
      <c r="N26" s="386"/>
      <c r="O26" s="386"/>
      <c r="P26" s="118"/>
      <c r="Q26" s="118"/>
      <c r="R26" s="118"/>
      <c r="S26" s="118"/>
      <c r="T26" s="118"/>
      <c r="U26" s="118"/>
      <c r="V26" s="118"/>
      <c r="W26" s="119"/>
      <c r="X26" s="119"/>
      <c r="Y26" s="119"/>
    </row>
    <row r="27" spans="1:25" ht="10" customHeight="1" thickBot="1" x14ac:dyDescent="0.3">
      <c r="B27" s="73"/>
      <c r="C27" s="4"/>
      <c r="D27" s="4"/>
      <c r="E27" s="4"/>
      <c r="F27" s="4"/>
      <c r="G27" s="4"/>
      <c r="H27" s="74"/>
      <c r="I27" s="74"/>
      <c r="J27" s="4"/>
      <c r="K27" s="4"/>
      <c r="L27" s="75"/>
    </row>
    <row r="28" spans="1:25" s="94" customFormat="1" ht="25" customHeight="1" thickBot="1" x14ac:dyDescent="0.3">
      <c r="A28" s="112"/>
      <c r="B28" s="452" t="s">
        <v>29</v>
      </c>
      <c r="C28" s="453"/>
      <c r="D28" s="453"/>
      <c r="E28" s="453"/>
      <c r="F28" s="453"/>
      <c r="G28" s="453"/>
      <c r="H28" s="95"/>
      <c r="I28" s="95"/>
      <c r="J28" s="95"/>
      <c r="K28" s="93" t="s">
        <v>18</v>
      </c>
      <c r="L28" s="150">
        <v>0.3</v>
      </c>
    </row>
    <row r="29" spans="1:25" ht="23.25" customHeight="1" x14ac:dyDescent="0.25">
      <c r="B29" s="394" t="s">
        <v>19</v>
      </c>
      <c r="C29" s="395"/>
      <c r="D29" s="92">
        <v>2019</v>
      </c>
      <c r="E29" s="92">
        <v>2020</v>
      </c>
      <c r="F29" s="92" t="s">
        <v>20</v>
      </c>
      <c r="G29" s="92" t="s">
        <v>21</v>
      </c>
      <c r="H29" s="71" t="s">
        <v>22</v>
      </c>
      <c r="I29" s="71" t="s">
        <v>18</v>
      </c>
      <c r="J29" s="71" t="s">
        <v>23</v>
      </c>
      <c r="K29" s="324" t="s">
        <v>24</v>
      </c>
      <c r="L29" s="72" t="s">
        <v>25</v>
      </c>
    </row>
    <row r="30" spans="1:25" s="5" customFormat="1" ht="43.5" customHeight="1" x14ac:dyDescent="0.25">
      <c r="A30" s="110"/>
      <c r="B30" s="413" t="s">
        <v>30</v>
      </c>
      <c r="C30" s="436"/>
      <c r="D30" s="145">
        <v>1</v>
      </c>
      <c r="E30" s="309">
        <v>1</v>
      </c>
      <c r="F30" s="145">
        <v>1</v>
      </c>
      <c r="G30" s="305"/>
      <c r="H30" s="145">
        <v>1</v>
      </c>
      <c r="I30" s="146">
        <v>1</v>
      </c>
      <c r="J30" s="147"/>
      <c r="K30" s="205">
        <f>IF($D30&gt;$F30,(IF(AND($J30=$F30,$J30=($D30-$E30)),125%,IF(AND($J30&lt;=($D30+$E30),$J30&gt;=($D30-$E30)),100%,IF($J30&gt;($D30+$E30),($D30+$E30)/$J30,IF(($J30&lt;($D30-$E30)),100%+ABS($J30-$D30)*25%/ABS($F30-$D30)))))),IF(AND($J30=$F30,$J30=($D30+$E30)),125%,IF(AND($J30&lt;=($D30+$E30),$J30&gt;=($D30-$E30)),100%,IF(AND($J30=$F30,$J30=($D30+$E30)),125%,IF($J30&lt;($D30-$E30),$J30/($D30-$E30),IF($J30&gt;($D30+$E30),100%+($J30-$D30)*25%/($F30-$D30)))))))</f>
        <v>1</v>
      </c>
      <c r="L30" s="310" t="str">
        <f>IF(J30=""," ",IF(K30&gt;1,"Superou",IF(K30=1,"Atingiu","Não atingiu")))</f>
        <v xml:space="preserve"> </v>
      </c>
    </row>
    <row r="31" spans="1:25" s="7" customFormat="1" ht="10" customHeight="1" thickBot="1" x14ac:dyDescent="0.3">
      <c r="A31" s="110"/>
      <c r="B31" s="103"/>
      <c r="C31" s="307"/>
      <c r="D31" s="307"/>
      <c r="E31" s="307"/>
      <c r="F31" s="307"/>
      <c r="G31" s="307"/>
      <c r="H31" s="307"/>
      <c r="I31" s="307"/>
      <c r="J31" s="307"/>
      <c r="K31" s="308"/>
      <c r="L31" s="106"/>
    </row>
    <row r="32" spans="1:25" s="94" customFormat="1" ht="32.25" customHeight="1" thickBot="1" x14ac:dyDescent="0.3">
      <c r="A32" s="112"/>
      <c r="B32" s="437" t="s">
        <v>31</v>
      </c>
      <c r="C32" s="438"/>
      <c r="D32" s="438"/>
      <c r="E32" s="438"/>
      <c r="F32" s="438"/>
      <c r="G32" s="438"/>
      <c r="H32" s="438"/>
      <c r="I32" s="438"/>
      <c r="J32" s="438"/>
      <c r="K32" s="93" t="s">
        <v>18</v>
      </c>
      <c r="L32" s="150">
        <v>0.3</v>
      </c>
    </row>
    <row r="33" spans="1:12" ht="23.25" customHeight="1" x14ac:dyDescent="0.25">
      <c r="B33" s="394" t="s">
        <v>19</v>
      </c>
      <c r="C33" s="395"/>
      <c r="D33" s="92">
        <v>2019</v>
      </c>
      <c r="E33" s="92">
        <v>2020</v>
      </c>
      <c r="F33" s="92" t="s">
        <v>20</v>
      </c>
      <c r="G33" s="92" t="s">
        <v>21</v>
      </c>
      <c r="H33" s="71" t="s">
        <v>22</v>
      </c>
      <c r="I33" s="71" t="s">
        <v>18</v>
      </c>
      <c r="J33" s="71" t="s">
        <v>23</v>
      </c>
      <c r="K33" s="324" t="s">
        <v>24</v>
      </c>
      <c r="L33" s="72" t="s">
        <v>25</v>
      </c>
    </row>
    <row r="34" spans="1:12" s="5" customFormat="1" ht="60" customHeight="1" x14ac:dyDescent="0.25">
      <c r="A34" s="110"/>
      <c r="B34" s="389" t="s">
        <v>32</v>
      </c>
      <c r="C34" s="390"/>
      <c r="D34" s="146" t="s">
        <v>28</v>
      </c>
      <c r="E34" s="146">
        <v>0.67</v>
      </c>
      <c r="F34" s="146">
        <v>0.75</v>
      </c>
      <c r="G34" s="146">
        <v>0.05</v>
      </c>
      <c r="H34" s="146">
        <v>1</v>
      </c>
      <c r="I34" s="146">
        <v>0.7</v>
      </c>
      <c r="J34" s="146"/>
      <c r="K34" s="205" t="e">
        <f>IF($D34&gt;$F34,(IF(AND($J34=$F34,$J34=($D34-$E34)),125%,IF(AND($J34&lt;=($D34+$E34),$J34&gt;=($D34-$E34)),100%,IF($J34&gt;($D34+$E34),($D34+$E34)/$J34,IF(($J34&lt;($D34-$E34)),100%+ABS($J34-$D34)*25%/ABS($F34-$D34)))))),IF(AND($J34=$F34,$J34=($D34+$E34)),125%,IF(AND($J34&lt;=($D34+$E34),$J34&gt;=($D34-$E34)),100%,IF(AND($J34=$F34,$J34=($D34+$E34)),125%,IF($J34&lt;($D34-$E34),$J34/($D34-$E34),IF($J34&gt;($D34+$E34),100%+($J34-$D34)*25%/($F34-$D34)))))))</f>
        <v>#VALUE!</v>
      </c>
      <c r="L34" s="310" t="str">
        <f>IF(J34=""," ",IF(K34&gt;1,"Superou",IF(K34=1,"Atingiu","Não atingiu")))</f>
        <v xml:space="preserve"> </v>
      </c>
    </row>
    <row r="35" spans="1:12" s="5" customFormat="1" ht="60" customHeight="1" x14ac:dyDescent="0.25">
      <c r="A35" s="110"/>
      <c r="B35" s="389" t="s">
        <v>33</v>
      </c>
      <c r="C35" s="390"/>
      <c r="D35" s="146" t="s">
        <v>28</v>
      </c>
      <c r="E35" s="146" t="s">
        <v>28</v>
      </c>
      <c r="F35" s="147">
        <v>4</v>
      </c>
      <c r="G35" s="147">
        <v>2</v>
      </c>
      <c r="H35" s="311">
        <v>7.5</v>
      </c>
      <c r="I35" s="146">
        <v>0.3</v>
      </c>
      <c r="J35" s="146"/>
      <c r="K35" s="205" t="e">
        <f>IF($D35&gt;$F35,(IF(AND($J35=$F35,$J35=($D35-$E35)),125%,IF(AND($J35&lt;=($D35+$E35),$J35&gt;=($D35-$E35)),100%,IF($J35&gt;($D35+$E35),($D35+$E35)/$J35,IF(($J35&lt;($D35-$E35)),100%+ABS($J35-$D35)*25%/ABS($F35-$D35)))))),IF(AND($J35=$F35,$J35=($D35+$E35)),125%,IF(AND($J35&lt;=($D35+$E35),$J35&gt;=($D35-$E35)),100%,IF(AND($J35=$F35,$J35=($D35+$E35)),125%,IF($J35&lt;($D35-$E35),$J35/($D35-$E35),IF($J35&gt;($D35+$E35),100%+($J35-$D35)*25%/($F35-$D35)))))))</f>
        <v>#VALUE!</v>
      </c>
      <c r="L35" s="310" t="str">
        <f>IF(J35=""," ",IF(K35&gt;1,"Superou",IF(K35=1,"Atingiu","Não atingiu")))</f>
        <v xml:space="preserve"> </v>
      </c>
    </row>
    <row r="36" spans="1:12" ht="25" customHeight="1" thickBot="1" x14ac:dyDescent="0.3">
      <c r="B36" s="73"/>
      <c r="C36" s="4"/>
      <c r="D36" s="4"/>
      <c r="E36" s="4"/>
      <c r="F36" s="4"/>
      <c r="G36" s="4"/>
      <c r="H36" s="74"/>
      <c r="I36" s="74"/>
      <c r="J36" s="4"/>
      <c r="K36" s="4"/>
      <c r="L36" s="75"/>
    </row>
    <row r="37" spans="1:12" s="7" customFormat="1" ht="30" customHeight="1" thickBot="1" x14ac:dyDescent="0.3">
      <c r="A37" s="110"/>
      <c r="B37" s="408" t="s">
        <v>34</v>
      </c>
      <c r="C37" s="409"/>
      <c r="D37" s="326"/>
      <c r="E37" s="326"/>
      <c r="F37" s="326"/>
      <c r="G37" s="326"/>
      <c r="H37" s="326"/>
      <c r="I37" s="326"/>
      <c r="J37" s="326"/>
      <c r="K37" s="312" t="s">
        <v>16</v>
      </c>
      <c r="L37" s="303">
        <v>0.3</v>
      </c>
    </row>
    <row r="38" spans="1:12" s="7" customFormat="1" ht="10" customHeight="1" thickBot="1" x14ac:dyDescent="0.3">
      <c r="A38" s="110"/>
      <c r="B38" s="103"/>
      <c r="C38" s="104"/>
      <c r="D38" s="104"/>
      <c r="E38" s="104"/>
      <c r="F38" s="104"/>
      <c r="G38" s="104"/>
      <c r="H38" s="104"/>
      <c r="I38" s="104"/>
      <c r="J38" s="104"/>
      <c r="K38" s="105"/>
      <c r="L38" s="149"/>
    </row>
    <row r="39" spans="1:12" s="94" customFormat="1" ht="29.25" customHeight="1" thickBot="1" x14ac:dyDescent="0.3">
      <c r="A39" s="112"/>
      <c r="B39" s="437" t="s">
        <v>35</v>
      </c>
      <c r="C39" s="438"/>
      <c r="D39" s="438"/>
      <c r="E39" s="438"/>
      <c r="F39" s="438"/>
      <c r="G39" s="438"/>
      <c r="H39" s="438"/>
      <c r="I39" s="438"/>
      <c r="J39" s="438"/>
      <c r="K39" s="93" t="s">
        <v>18</v>
      </c>
      <c r="L39" s="150">
        <v>0.4</v>
      </c>
    </row>
    <row r="40" spans="1:12" ht="23.25" customHeight="1" x14ac:dyDescent="0.25">
      <c r="B40" s="394" t="s">
        <v>19</v>
      </c>
      <c r="C40" s="395"/>
      <c r="D40" s="92">
        <v>2019</v>
      </c>
      <c r="E40" s="92">
        <v>2020</v>
      </c>
      <c r="F40" s="92" t="s">
        <v>20</v>
      </c>
      <c r="G40" s="92" t="s">
        <v>21</v>
      </c>
      <c r="H40" s="71" t="s">
        <v>22</v>
      </c>
      <c r="I40" s="71" t="s">
        <v>18</v>
      </c>
      <c r="J40" s="71" t="s">
        <v>23</v>
      </c>
      <c r="K40" s="324" t="s">
        <v>24</v>
      </c>
      <c r="L40" s="72" t="s">
        <v>25</v>
      </c>
    </row>
    <row r="41" spans="1:12" s="5" customFormat="1" ht="56.25" customHeight="1" x14ac:dyDescent="0.25">
      <c r="A41" s="110"/>
      <c r="B41" s="391" t="s">
        <v>36</v>
      </c>
      <c r="C41" s="392"/>
      <c r="D41" s="146">
        <v>0.8</v>
      </c>
      <c r="E41" s="146">
        <v>1</v>
      </c>
      <c r="F41" s="317">
        <v>0.8</v>
      </c>
      <c r="G41" s="313">
        <v>0.05</v>
      </c>
      <c r="H41" s="146">
        <v>1.06</v>
      </c>
      <c r="I41" s="146">
        <v>0.4</v>
      </c>
      <c r="J41" s="314"/>
      <c r="K41" s="315">
        <f>IF($D41&gt;$F41,(IF(AND($J41=$F41,$J41=($D41-$E41)),125%,IF(AND($J41&lt;=($D41+$E41),$J41&gt;=($D41-$E41)),100%,IF($J41&gt;($D41+$E41),($D41+$E41)/$J41,IF(($J41&lt;($D41-$E41)),100%+ABS($J41-$D41)*25%/ABS($F41-$D41)))))),IF(AND($J41=$F41,$J41=($D41+$E41)),125%,IF(AND($J41&lt;=($D41+$E41),$J41&gt;=($D41-$E41)),100%,IF(AND($J41=$F41,$J41=($D41+$E41)),125%,IF($J41&lt;($D41-$E41),$J41/($D41-$E41),IF($J41&gt;($D41+$E41),100%+($J41-$D41)*25%/($F41-$D41)))))))</f>
        <v>1</v>
      </c>
      <c r="L41" s="316" t="str">
        <f>IF(J41=""," ",IF(K41&gt;1,"Superou",IF(K41=1,"Atingiu","Não atingiu")))</f>
        <v xml:space="preserve"> </v>
      </c>
    </row>
    <row r="42" spans="1:12" s="5" customFormat="1" ht="66" customHeight="1" x14ac:dyDescent="0.25">
      <c r="A42" s="110"/>
      <c r="B42" s="391" t="s">
        <v>37</v>
      </c>
      <c r="C42" s="392"/>
      <c r="D42" s="145" t="s">
        <v>28</v>
      </c>
      <c r="E42" s="145">
        <v>6</v>
      </c>
      <c r="F42" s="145">
        <v>6</v>
      </c>
      <c r="G42" s="313">
        <v>1</v>
      </c>
      <c r="H42" s="311">
        <v>8.75</v>
      </c>
      <c r="I42" s="146">
        <v>0.3</v>
      </c>
      <c r="J42" s="314"/>
      <c r="K42" s="315" t="e">
        <f>IF($D42&gt;$F42,(IF(AND($J42=$F42,$J42=($D42-$E42)),125%,IF(AND($J42&lt;=($D42+$E42),$J42&gt;=($D42-$E42)),100%,IF($J42&gt;($D42+$E42),($D42+$E42)/$J42,IF(($J42&lt;($D42-$E42)),100%+ABS($J42-$D42)*25%/ABS($F42-$D42)))))),IF(AND($J42=$F42,$J42=($D42+$E42)),125%,IF(AND($J42&lt;=($D42+$E42),$J42&gt;=($D42-$E42)),100%,IF(AND($J42=$F42,$J42=($D42+$E42)),125%,IF($J42&lt;($D42-$E42),$J42/($D42-$E42),IF($J42&gt;($D42+$E42),100%+($J42-$D42)*25%/($F42-$D42)))))))</f>
        <v>#VALUE!</v>
      </c>
      <c r="L42" s="316" t="str">
        <f>IF(J42=""," ",IF(K42&gt;1,"Superou",IF(K42=1,"Atingiu","Não atingiu")))</f>
        <v xml:space="preserve"> </v>
      </c>
    </row>
    <row r="43" spans="1:12" s="5" customFormat="1" ht="69.75" customHeight="1" x14ac:dyDescent="0.25">
      <c r="A43" s="110"/>
      <c r="B43" s="391" t="s">
        <v>38</v>
      </c>
      <c r="C43" s="392"/>
      <c r="D43" s="145" t="s">
        <v>28</v>
      </c>
      <c r="E43" s="145" t="s">
        <v>28</v>
      </c>
      <c r="F43" s="146">
        <v>1</v>
      </c>
      <c r="G43" s="313"/>
      <c r="H43" s="146">
        <v>1</v>
      </c>
      <c r="I43" s="146">
        <v>0.3</v>
      </c>
      <c r="J43" s="314"/>
      <c r="K43" s="315" t="e">
        <f>IF($D43&gt;$F43,(IF(AND($J43=$F43,$J43=($D43-$E43)),125%,IF(AND($J43&lt;=($D43+$E43),$J43&gt;=($D43-$E43)),100%,IF($J43&gt;($D43+$E43),($D43+$E43)/$J43,IF(($J43&lt;($D43-$E43)),100%+ABS($J43-$D43)*25%/ABS($F43-$D43)))))),IF(AND($J43=$F43,$J43=($D43+$E43)),125%,IF(AND($J43&lt;=($D43+$E43),$J43&gt;=($D43-$E43)),100%,IF(AND($J43=$F43,$J43=($D43+$E43)),125%,IF($J43&lt;($D43-$E43),$J43/($D43-$E43),IF($J43&gt;($D43+$E43),100%+($J43-$D43)*25%/($F43-$D43)))))))</f>
        <v>#VALUE!</v>
      </c>
      <c r="L43" s="316" t="str">
        <f>IF(J43=""," ",IF(K43&gt;1,"Superou",IF(K43=1,"Atingiu","Não atingiu")))</f>
        <v xml:space="preserve"> </v>
      </c>
    </row>
    <row r="44" spans="1:12" ht="10" customHeight="1" thickBot="1" x14ac:dyDescent="0.3">
      <c r="B44" s="73"/>
      <c r="C44" s="4"/>
      <c r="D44" s="4"/>
      <c r="E44" s="4"/>
      <c r="F44" s="4"/>
      <c r="G44" s="4"/>
      <c r="H44" s="74"/>
      <c r="I44" s="74"/>
      <c r="J44" s="4"/>
      <c r="K44" s="4"/>
      <c r="L44" s="75"/>
    </row>
    <row r="45" spans="1:12" s="94" customFormat="1" ht="25" customHeight="1" thickBot="1" x14ac:dyDescent="0.3">
      <c r="A45" s="112"/>
      <c r="B45" s="437" t="s">
        <v>39</v>
      </c>
      <c r="C45" s="438"/>
      <c r="D45" s="438"/>
      <c r="E45" s="438"/>
      <c r="F45" s="438"/>
      <c r="G45" s="438"/>
      <c r="H45" s="438"/>
      <c r="I45" s="327"/>
      <c r="J45" s="329"/>
      <c r="K45" s="93" t="s">
        <v>18</v>
      </c>
      <c r="L45" s="151">
        <v>0.3</v>
      </c>
    </row>
    <row r="46" spans="1:12" ht="23.25" customHeight="1" x14ac:dyDescent="0.25">
      <c r="B46" s="394" t="s">
        <v>19</v>
      </c>
      <c r="C46" s="395"/>
      <c r="D46" s="92">
        <v>2019</v>
      </c>
      <c r="E46" s="92">
        <v>2020</v>
      </c>
      <c r="F46" s="92" t="s">
        <v>20</v>
      </c>
      <c r="G46" s="92" t="s">
        <v>21</v>
      </c>
      <c r="H46" s="71" t="s">
        <v>22</v>
      </c>
      <c r="I46" s="71" t="s">
        <v>18</v>
      </c>
      <c r="J46" s="71" t="s">
        <v>23</v>
      </c>
      <c r="K46" s="324" t="s">
        <v>24</v>
      </c>
      <c r="L46" s="72" t="s">
        <v>25</v>
      </c>
    </row>
    <row r="47" spans="1:12" s="5" customFormat="1" ht="30.65" customHeight="1" x14ac:dyDescent="0.25">
      <c r="A47" s="110"/>
      <c r="B47" s="391" t="s">
        <v>40</v>
      </c>
      <c r="C47" s="392"/>
      <c r="D47" s="314">
        <v>1</v>
      </c>
      <c r="E47" s="145">
        <v>1</v>
      </c>
      <c r="F47" s="314">
        <v>1</v>
      </c>
      <c r="G47" s="317"/>
      <c r="H47" s="145">
        <v>1</v>
      </c>
      <c r="I47" s="146">
        <v>0.34</v>
      </c>
      <c r="J47" s="318"/>
      <c r="K47" s="315">
        <f>IF($D47&gt;$F47,(IF(AND($J47=$F47,$J47=($D47-$E47)),125%,IF(AND($J47&lt;=($D47+$E47),$J47&gt;=($D47-$E47)),100%,IF($J47&gt;($D47+$E47),($D47+$E47)/$J47,IF(($J47&lt;($D47-$E47)),100%+ABS($J47-$D47)*25%/ABS($F47-$D47)))))),IF(AND($J47=$F47,$J47=($D47+$E47)),125%,IF(AND($J47&lt;=($D47+$E47),$J47&gt;=($D47-$E47)),100%,IF(AND($J47=$F47,$J47=($D47+$E47)),125%,IF($J47&lt;($D47-$E47),$J47/($D47-$E47),IF($J47&gt;($D47+$E47),100%+($J47-$D47)*25%/($F47-$D47)))))))</f>
        <v>1</v>
      </c>
      <c r="L47" s="319" t="str">
        <f>IF(J47=""," ",IF(K47&gt;1,"Superou",IF(K47=1,"Atingiu","Não atingiu")))</f>
        <v xml:space="preserve"> </v>
      </c>
    </row>
    <row r="48" spans="1:12" s="5" customFormat="1" ht="30.65" customHeight="1" x14ac:dyDescent="0.25">
      <c r="A48" s="110"/>
      <c r="B48" s="391" t="s">
        <v>41</v>
      </c>
      <c r="C48" s="392"/>
      <c r="D48" s="314" t="s">
        <v>28</v>
      </c>
      <c r="E48" s="145" t="s">
        <v>28</v>
      </c>
      <c r="F48" s="340">
        <v>70</v>
      </c>
      <c r="G48" s="313">
        <v>1</v>
      </c>
      <c r="H48" s="145">
        <v>88</v>
      </c>
      <c r="I48" s="146">
        <v>0.33</v>
      </c>
      <c r="J48" s="318"/>
      <c r="K48" s="315" t="e">
        <f>IF($D48&gt;$F48,(IF(AND($J48=$F48,$J48=($D48-$E48)),125%,IF(AND($J48&lt;=($D48+$E48),$J48&gt;=($D48-$E48)),100%,IF($J48&gt;($D48+$E48),($D48+$E48)/$J48,IF(($J48&lt;($D48-$E48)),100%+ABS($J48-$D48)*25%/ABS($F48-$D48)))))),IF(AND($J48=$F48,$J48=($D48+$E48)),125%,IF(AND($J48&lt;=($D48+$E48),$J48&gt;=($D48-$E48)),100%,IF(AND($J48=$F48,$J48=($D48+$E48)),125%,IF($J48&lt;($D48-$E48),$J48/($D48-$E48),IF($J48&gt;($D48+$E48),100%+($J48-$D48)*25%/($F48-$D48)))))))</f>
        <v>#VALUE!</v>
      </c>
      <c r="L48" s="319" t="str">
        <f>IF(J48=""," ",IF(K48&gt;1,"Superou",IF(K48=1,"Atingiu","Não atingiu")))</f>
        <v xml:space="preserve"> </v>
      </c>
    </row>
    <row r="49" spans="1:12" s="5" customFormat="1" ht="30.65" customHeight="1" x14ac:dyDescent="0.25">
      <c r="A49" s="110"/>
      <c r="B49" s="391" t="s">
        <v>42</v>
      </c>
      <c r="C49" s="392"/>
      <c r="D49" s="314">
        <v>4</v>
      </c>
      <c r="E49" s="145">
        <v>2</v>
      </c>
      <c r="F49" s="314">
        <v>4</v>
      </c>
      <c r="G49" s="338"/>
      <c r="H49" s="339">
        <v>4</v>
      </c>
      <c r="I49" s="146">
        <v>0.33</v>
      </c>
      <c r="J49" s="318"/>
      <c r="K49" s="315">
        <f>IF($D49&gt;$F49,(IF(AND($J49=$F49,$J49=($D49-$E49)),125%,IF(AND($J49&lt;=($D49+$E49),$J49&gt;=($D49-$E49)),100%,IF($J49&gt;($D49+$E49),($D49+$E49)/$J49,IF(($J49&lt;($D49-$E49)),100%+ABS($J49-$D49)*25%/ABS($F49-$D49)))))),IF(AND($J49=$F49,$J49=($D49+$E49)),125%,IF(AND($J49&lt;=($D49+$E49),$J49&gt;=($D49-$E49)),100%,IF(AND($J49=$F49,$J49=($D49+$E49)),125%,IF($J49&lt;($D49-$E49),$J49/($D49-$E49),IF($J49&gt;($D49+$E49),100%+($J49-$D49)*25%/($F49-$D49)))))))</f>
        <v>0</v>
      </c>
      <c r="L49" s="319" t="str">
        <f>IF(J49=""," ",IF(K49&gt;1,"Superou",IF(K49=1,"Atingiu","Não atingiu")))</f>
        <v xml:space="preserve"> </v>
      </c>
    </row>
    <row r="50" spans="1:12" s="6" customFormat="1" ht="10" customHeight="1" thickBot="1" x14ac:dyDescent="0.3">
      <c r="A50" s="111"/>
      <c r="B50" s="91"/>
      <c r="L50" s="152"/>
    </row>
    <row r="51" spans="1:12" s="96" customFormat="1" ht="31.9" customHeight="1" thickBot="1" x14ac:dyDescent="0.35">
      <c r="A51" s="113"/>
      <c r="B51" s="437" t="s">
        <v>43</v>
      </c>
      <c r="C51" s="438"/>
      <c r="D51" s="438"/>
      <c r="E51" s="438"/>
      <c r="F51" s="438"/>
      <c r="G51" s="438"/>
      <c r="H51" s="438"/>
      <c r="I51" s="438"/>
      <c r="J51" s="439"/>
      <c r="K51" s="93" t="s">
        <v>18</v>
      </c>
      <c r="L51" s="151">
        <v>0.3</v>
      </c>
    </row>
    <row r="52" spans="1:12" s="6" customFormat="1" ht="20.5" customHeight="1" x14ac:dyDescent="0.25">
      <c r="A52" s="111"/>
      <c r="B52" s="394" t="s">
        <v>19</v>
      </c>
      <c r="C52" s="395"/>
      <c r="D52" s="92">
        <v>2019</v>
      </c>
      <c r="E52" s="92">
        <v>2020</v>
      </c>
      <c r="F52" s="92" t="s">
        <v>20</v>
      </c>
      <c r="G52" s="92" t="s">
        <v>21</v>
      </c>
      <c r="H52" s="71" t="s">
        <v>22</v>
      </c>
      <c r="I52" s="71" t="s">
        <v>18</v>
      </c>
      <c r="J52" s="71" t="s">
        <v>23</v>
      </c>
      <c r="K52" s="324" t="s">
        <v>24</v>
      </c>
      <c r="L52" s="72" t="s">
        <v>25</v>
      </c>
    </row>
    <row r="53" spans="1:12" s="6" customFormat="1" ht="30.65" customHeight="1" x14ac:dyDescent="0.25">
      <c r="A53" s="111"/>
      <c r="B53" s="391" t="s">
        <v>44</v>
      </c>
      <c r="C53" s="392"/>
      <c r="D53" s="314">
        <v>1</v>
      </c>
      <c r="E53" s="145">
        <v>1</v>
      </c>
      <c r="F53" s="314">
        <v>1</v>
      </c>
      <c r="G53" s="317"/>
      <c r="H53" s="145">
        <v>1</v>
      </c>
      <c r="I53" s="146">
        <v>0.5</v>
      </c>
      <c r="J53" s="314"/>
      <c r="K53" s="315">
        <f>IF($D53&gt;$F53,(IF(AND($J53=$F53,$J53=($D53-$E53)),125%,IF(AND($J53&lt;=($D53+$E53),$J53&gt;=($D53-$E53)),100%,IF($J53&gt;($D53+$E53),($D53+$E53)/$J53,IF(($J53&lt;($D53-$E53)),100%+ABS($J53-$D53)*25%/ABS($F53-$D53)))))),IF(AND($J53=$F53,$J53=($D53+$E53)),125%,IF(AND($J53&lt;=($D53+$E53),$J53&gt;=($D53-$E53)),100%,IF(AND($J53=$F53,$J53=($D53+$E53)),125%,IF($J53&lt;($D53-$E53),$J53/($D53-$E53),IF($J53&gt;($D53+$E53),100%+($J53-$D53)*25%/($F53-$D53)))))))</f>
        <v>1</v>
      </c>
      <c r="L53" s="316" t="str">
        <f>IF(J53=""," ",IF(K53&gt;1,"Superou",IF(K53=1,"Atingiu","Não atingiu")))</f>
        <v xml:space="preserve"> </v>
      </c>
    </row>
    <row r="54" spans="1:12" s="6" customFormat="1" ht="30.65" customHeight="1" x14ac:dyDescent="0.25">
      <c r="A54" s="111"/>
      <c r="B54" s="391" t="s">
        <v>45</v>
      </c>
      <c r="C54" s="392"/>
      <c r="D54" s="146">
        <v>9.0399999999999994E-2</v>
      </c>
      <c r="E54" s="317">
        <v>0.34</v>
      </c>
      <c r="F54" s="317">
        <v>0.35</v>
      </c>
      <c r="G54" s="317">
        <v>0.05</v>
      </c>
      <c r="H54" s="146">
        <v>0.56000000000000005</v>
      </c>
      <c r="I54" s="146">
        <v>0.5</v>
      </c>
      <c r="J54" s="314"/>
      <c r="K54" s="315">
        <f>IF($D54&gt;$F54,(IF(AND($J54=$F54,$J54=($D54-$E54)),125%,IF(AND($J54&lt;=($D54+$E54),$J54&gt;=($D54-$E54)),100%,IF($J54&gt;($D54+$E54),($D54+$E54)/$J54,IF(($J54&lt;($D54-$E54)),100%+ABS($J54-$D54)*25%/ABS($F54-$D54)))))),IF(AND($J54=$F54,$J54=($D54+$E54)),125%,IF(AND($J54&lt;=($D54+$E54),$J54&gt;=($D54-$E54)),100%,IF(AND($J54=$F54,$J54=($D54+$E54)),125%,IF($J54&lt;($D54-$E54),$J54/($D54-$E54),IF($J54&gt;($D54+$E54),100%+($J54-$D54)*25%/($F54-$D54)))))))</f>
        <v>1</v>
      </c>
      <c r="L54" s="316" t="str">
        <f>IF(J54=""," ",IF(K54&gt;1,"Superou",IF(K54=1,"Atingiu","Não atingiu")))</f>
        <v xml:space="preserve"> </v>
      </c>
    </row>
    <row r="55" spans="1:12" ht="10" customHeight="1" thickBot="1" x14ac:dyDescent="0.3">
      <c r="B55" s="448"/>
      <c r="C55" s="449"/>
      <c r="D55" s="449"/>
      <c r="E55" s="449"/>
      <c r="F55" s="449"/>
      <c r="G55" s="449"/>
      <c r="H55" s="449"/>
      <c r="I55" s="449"/>
      <c r="J55" s="449"/>
      <c r="K55" s="4"/>
      <c r="L55" s="75"/>
    </row>
    <row r="56" spans="1:12" s="7" customFormat="1" ht="30" customHeight="1" thickBot="1" x14ac:dyDescent="0.3">
      <c r="A56" s="110"/>
      <c r="B56" s="440" t="s">
        <v>46</v>
      </c>
      <c r="C56" s="441"/>
      <c r="D56" s="441"/>
      <c r="E56" s="441"/>
      <c r="F56" s="441"/>
      <c r="G56" s="441"/>
      <c r="H56" s="441"/>
      <c r="I56" s="441"/>
      <c r="J56" s="441"/>
      <c r="K56" s="320" t="s">
        <v>16</v>
      </c>
      <c r="L56" s="303">
        <v>0.3</v>
      </c>
    </row>
    <row r="57" spans="1:12" s="7" customFormat="1" ht="10" customHeight="1" thickBot="1" x14ac:dyDescent="0.3">
      <c r="A57" s="110"/>
      <c r="B57" s="107"/>
      <c r="C57" s="108"/>
      <c r="D57" s="104"/>
      <c r="E57" s="104"/>
      <c r="F57" s="104"/>
      <c r="G57" s="104"/>
      <c r="H57" s="104"/>
      <c r="I57" s="104"/>
      <c r="J57" s="104"/>
      <c r="K57" s="109"/>
      <c r="L57" s="106"/>
    </row>
    <row r="58" spans="1:12" s="94" customFormat="1" ht="25" customHeight="1" thickBot="1" x14ac:dyDescent="0.3">
      <c r="A58" s="112"/>
      <c r="B58" s="437" t="s">
        <v>47</v>
      </c>
      <c r="C58" s="438"/>
      <c r="D58" s="438"/>
      <c r="E58" s="438"/>
      <c r="F58" s="438"/>
      <c r="G58" s="438"/>
      <c r="H58" s="438"/>
      <c r="I58" s="438"/>
      <c r="J58" s="439"/>
      <c r="K58" s="93" t="s">
        <v>18</v>
      </c>
      <c r="L58" s="151">
        <v>0.3</v>
      </c>
    </row>
    <row r="59" spans="1:12" ht="23.25" customHeight="1" x14ac:dyDescent="0.25">
      <c r="B59" s="394" t="s">
        <v>48</v>
      </c>
      <c r="C59" s="395"/>
      <c r="D59" s="92">
        <v>2019</v>
      </c>
      <c r="E59" s="92">
        <v>2020</v>
      </c>
      <c r="F59" s="92" t="s">
        <v>20</v>
      </c>
      <c r="G59" s="92" t="s">
        <v>21</v>
      </c>
      <c r="H59" s="71" t="s">
        <v>22</v>
      </c>
      <c r="I59" s="71" t="s">
        <v>18</v>
      </c>
      <c r="J59" s="71" t="s">
        <v>23</v>
      </c>
      <c r="K59" s="324" t="s">
        <v>24</v>
      </c>
      <c r="L59" s="72" t="s">
        <v>25</v>
      </c>
    </row>
    <row r="60" spans="1:12" ht="39.75" customHeight="1" x14ac:dyDescent="0.25">
      <c r="B60" s="413" t="s">
        <v>49</v>
      </c>
      <c r="C60" s="414"/>
      <c r="D60" s="146" t="s">
        <v>28</v>
      </c>
      <c r="E60" s="146">
        <v>0.55000000000000004</v>
      </c>
      <c r="F60" s="337">
        <v>3.5</v>
      </c>
      <c r="G60" s="337">
        <v>1</v>
      </c>
      <c r="H60" s="337">
        <v>4.5</v>
      </c>
      <c r="I60" s="146">
        <v>1</v>
      </c>
      <c r="J60" s="146"/>
      <c r="K60" s="205" t="e">
        <f>IF($D60&gt;$F60,(IF(AND($J60=$F60,$J60=($D60-$E60)),125%,IF(AND($J60&lt;=($D60+$E60),$J60&gt;=($D60-$E60)),100%,IF($J60&gt;($D60+$E60),($D60+$E60)/$J60,IF(($J60&lt;($D60-$E60)),100%+ABS($J60-$D60)*25%/ABS($F60-$D60)))))),IF(AND($J60=$F60,$J60=($D60+$E60)),125%,IF(AND($J60&lt;=($D60+$E60),$J60&gt;=($D60-$E60)),100%,IF(AND($J60=$F60,$J60=($D60+$E60)),125%,IF($J60&lt;($D60-$E60),$J60/($D60-$E60),IF($J60&gt;($D60+$E60),100%+($J60-$D60)*25%/($F60-$D60)))))))</f>
        <v>#VALUE!</v>
      </c>
      <c r="L60" s="316" t="str">
        <f>IF(J60=""," ",IF(K60&gt;1,"Superou",IF(K60=1,"Atingiu","Não atingiu")))</f>
        <v xml:space="preserve"> </v>
      </c>
    </row>
    <row r="61" spans="1:12" s="7" customFormat="1" ht="10" customHeight="1" thickBot="1" x14ac:dyDescent="0.3">
      <c r="A61" s="110"/>
      <c r="B61" s="107"/>
      <c r="C61" s="108"/>
      <c r="D61" s="104"/>
      <c r="E61" s="104"/>
      <c r="F61" s="104"/>
      <c r="G61" s="104"/>
      <c r="H61" s="104"/>
      <c r="I61" s="104"/>
      <c r="J61" s="104"/>
      <c r="K61" s="109"/>
      <c r="L61" s="106"/>
    </row>
    <row r="62" spans="1:12" s="99" customFormat="1" ht="25" customHeight="1" thickBot="1" x14ac:dyDescent="0.3">
      <c r="A62" s="114"/>
      <c r="B62" s="452" t="s">
        <v>50</v>
      </c>
      <c r="C62" s="453"/>
      <c r="D62" s="453"/>
      <c r="E62" s="453"/>
      <c r="F62" s="453"/>
      <c r="G62" s="453"/>
      <c r="H62" s="97"/>
      <c r="I62" s="97"/>
      <c r="J62" s="97"/>
      <c r="K62" s="98" t="s">
        <v>18</v>
      </c>
      <c r="L62" s="151">
        <v>0.7</v>
      </c>
    </row>
    <row r="63" spans="1:12" ht="23.25" customHeight="1" x14ac:dyDescent="0.25">
      <c r="B63" s="394" t="s">
        <v>48</v>
      </c>
      <c r="C63" s="395"/>
      <c r="D63" s="92">
        <v>2019</v>
      </c>
      <c r="E63" s="92">
        <v>2020</v>
      </c>
      <c r="F63" s="92" t="s">
        <v>20</v>
      </c>
      <c r="G63" s="92" t="s">
        <v>21</v>
      </c>
      <c r="H63" s="71" t="s">
        <v>22</v>
      </c>
      <c r="I63" s="71" t="s">
        <v>18</v>
      </c>
      <c r="J63" s="71" t="s">
        <v>23</v>
      </c>
      <c r="K63" s="324" t="s">
        <v>24</v>
      </c>
      <c r="L63" s="72" t="s">
        <v>25</v>
      </c>
    </row>
    <row r="64" spans="1:12" ht="49.5" customHeight="1" x14ac:dyDescent="0.25">
      <c r="B64" s="413" t="s">
        <v>51</v>
      </c>
      <c r="C64" s="414"/>
      <c r="D64" s="146" t="s">
        <v>28</v>
      </c>
      <c r="E64" s="351">
        <v>0.55000000000000004</v>
      </c>
      <c r="F64" s="337">
        <v>3.5</v>
      </c>
      <c r="G64" s="337">
        <v>1</v>
      </c>
      <c r="H64" s="337">
        <v>4.5</v>
      </c>
      <c r="I64" s="146">
        <v>0.4</v>
      </c>
      <c r="J64" s="146"/>
      <c r="K64" s="205" t="e">
        <f>IF($D64&gt;$F64,(IF(AND($J64=$F64,$J64=($D64-$E64)),125%,IF(AND($J64&lt;=($D64+$E64),$J64&gt;=($D64-$E64)),100%,IF($J64&gt;($D64+$E64),($D64+$E64)/$J64,IF(($J64&lt;($D64-$E64)),100%+ABS($J64-$D64)*25%/ABS($F64-$D64)))))),IF(AND($J64=$F64,$J64=($D64+$E64)),125%,IF(AND($J64&lt;=($D64+$E64),$J64&gt;=($D64-$E64)),100%,IF(AND($J64=$F64,$J64=($D64+$E64)),125%,IF($J64&lt;($D64-$E64),$J64/($D64-$E64),IF($J64&gt;($D64+$E64),100%+($J64-$D64)*25%/($F64-$D64)))))))</f>
        <v>#VALUE!</v>
      </c>
      <c r="L64" s="316" t="str">
        <f>IF(J64=""," ",IF(K64&gt;1,"Superou",IF(K64=1,"Atingiu","Não atingiu")))</f>
        <v xml:space="preserve"> </v>
      </c>
    </row>
    <row r="65" spans="1:13" s="6" customFormat="1" ht="45" customHeight="1" x14ac:dyDescent="0.25">
      <c r="A65" s="111"/>
      <c r="B65" s="391" t="s">
        <v>52</v>
      </c>
      <c r="C65" s="392"/>
      <c r="D65" s="321" t="s">
        <v>28</v>
      </c>
      <c r="E65" s="321">
        <v>1</v>
      </c>
      <c r="F65" s="321">
        <v>0.7</v>
      </c>
      <c r="G65" s="321">
        <v>0.01</v>
      </c>
      <c r="H65" s="351">
        <v>0.89</v>
      </c>
      <c r="I65" s="146">
        <v>0.4</v>
      </c>
      <c r="J65" s="322"/>
      <c r="K65" s="204" t="e">
        <f>IF($D65&gt;$F65,(IF(AND($J65=$F65,$J65=($D65-$E65)),125%,IF(AND($J65&lt;=($D65+$E65),$J65&gt;=($D65-$E65)),100%,IF($J65&gt;($D65+$E65),($D65+$E65)/$J65,IF(($J65&lt;($D65-$E65)),100%+ABS($J65-$D65)*25%/ABS($F65-$D65)))))),IF(AND($J65=$F65,$J65=($D65+$E65)),125%,IF(AND($J65&lt;=($D65+$E65),$J65&gt;=($D65-$E65)),100%,IF(AND($J65=$F65,$J65=($D65+$E65)),125%,IF($J65&lt;($D65-$E65),$J65/($D65-$E65),IF($J65&gt;($D65+$E65),100%+($J65-$D65)*25%/($F65-$D65)))))))</f>
        <v>#VALUE!</v>
      </c>
      <c r="L65" s="323" t="str">
        <f t="shared" ref="L65" si="0">IF(J65=""," ",IF(K65&gt;1,"Superou",IF(K65=1,"Atingiu","Não atingiu")))</f>
        <v xml:space="preserve"> </v>
      </c>
    </row>
    <row r="66" spans="1:13" ht="52.5" customHeight="1" x14ac:dyDescent="0.25">
      <c r="B66" s="413" t="s">
        <v>53</v>
      </c>
      <c r="C66" s="414"/>
      <c r="D66" s="147" t="s">
        <v>28</v>
      </c>
      <c r="E66" s="352">
        <v>0.5</v>
      </c>
      <c r="F66" s="321">
        <v>0.75</v>
      </c>
      <c r="G66" s="353">
        <v>0.1</v>
      </c>
      <c r="H66" s="351">
        <v>0.85</v>
      </c>
      <c r="I66" s="146">
        <v>0.2</v>
      </c>
      <c r="J66" s="147"/>
      <c r="K66" s="315" t="e">
        <f>IF($D66&gt;$F66,(IF(AND($J66=$F66,$J66=($D66-$E66)),125%,IF(AND($J66&lt;=($D66+$E66),$J66&gt;=($D66-$E66)),100%,IF($J66&gt;($D66+$E66),($D66+$E66)/$J66,IF(($J66&lt;($D66-$E66)),100%+ABS($J66-$D66)*25%/ABS($F66-$D66)))))),IF(AND($J66=$F66,$J66=($D66+$E66)),125%,IF(AND($J66&lt;=($D66+$E66),$J66&gt;=($D66-$E66)),100%,IF(AND($J66=$F66,$J66=($D66+$E66)),125%,IF($J66&lt;($D66-$E66),$J66/($D66-$E66),IF($J66&gt;($D66+$E66),100%+($J66-$D66)*25%/($F66-$D66)))))))</f>
        <v>#VALUE!</v>
      </c>
      <c r="L66" s="316" t="str">
        <f>IF(J66=""," ",IF(K66&gt;1,"Superou",IF(K66=1,"Atingiu","Não atingiu")))</f>
        <v xml:space="preserve"> </v>
      </c>
    </row>
    <row r="67" spans="1:13" ht="15" customHeight="1" thickBot="1" x14ac:dyDescent="0.3">
      <c r="B67" s="445"/>
      <c r="C67" s="446"/>
      <c r="D67" s="446"/>
      <c r="E67" s="446"/>
      <c r="F67" s="446"/>
      <c r="G67" s="446"/>
      <c r="H67" s="446"/>
      <c r="I67" s="446"/>
      <c r="J67" s="446"/>
      <c r="K67" s="446"/>
      <c r="L67" s="447"/>
    </row>
    <row r="68" spans="1:13" ht="15" customHeight="1" x14ac:dyDescent="0.25">
      <c r="B68" s="442" t="s">
        <v>54</v>
      </c>
      <c r="C68" s="443"/>
      <c r="D68" s="443"/>
      <c r="E68" s="443"/>
      <c r="F68" s="443"/>
      <c r="G68" s="443"/>
      <c r="H68" s="443"/>
      <c r="I68" s="443"/>
      <c r="J68" s="443"/>
      <c r="K68" s="443"/>
      <c r="L68" s="444"/>
    </row>
    <row r="69" spans="1:13" ht="39" customHeight="1" x14ac:dyDescent="0.25">
      <c r="B69" s="216" t="s">
        <v>55</v>
      </c>
      <c r="C69" s="393" t="s">
        <v>56</v>
      </c>
      <c r="D69" s="393"/>
      <c r="E69" s="393"/>
      <c r="F69" s="393"/>
      <c r="G69" s="393"/>
      <c r="H69" s="393"/>
      <c r="I69" s="393"/>
      <c r="J69" s="393"/>
      <c r="K69" s="393"/>
      <c r="L69" s="393"/>
      <c r="M69" s="217"/>
    </row>
    <row r="70" spans="1:13" ht="39" customHeight="1" x14ac:dyDescent="0.25">
      <c r="B70" s="216" t="s">
        <v>57</v>
      </c>
      <c r="C70" s="393" t="s">
        <v>56</v>
      </c>
      <c r="D70" s="393"/>
      <c r="E70" s="393"/>
      <c r="F70" s="393"/>
      <c r="G70" s="393"/>
      <c r="H70" s="393"/>
      <c r="I70" s="393"/>
      <c r="J70" s="393"/>
      <c r="K70" s="393"/>
      <c r="L70" s="393"/>
      <c r="M70" s="217"/>
    </row>
    <row r="71" spans="1:13" ht="39" customHeight="1" x14ac:dyDescent="0.25">
      <c r="B71" s="216" t="s">
        <v>58</v>
      </c>
      <c r="C71" s="393" t="s">
        <v>56</v>
      </c>
      <c r="D71" s="393"/>
      <c r="E71" s="393"/>
      <c r="F71" s="393"/>
      <c r="G71" s="393"/>
      <c r="H71" s="393"/>
      <c r="I71" s="393"/>
      <c r="J71" s="393"/>
      <c r="K71" s="393"/>
      <c r="L71" s="393"/>
      <c r="M71" s="217"/>
    </row>
    <row r="72" spans="1:13" ht="39" customHeight="1" x14ac:dyDescent="0.25">
      <c r="B72" s="216" t="s">
        <v>59</v>
      </c>
      <c r="C72" s="393" t="s">
        <v>56</v>
      </c>
      <c r="D72" s="393"/>
      <c r="E72" s="393"/>
      <c r="F72" s="393"/>
      <c r="G72" s="393"/>
      <c r="H72" s="393"/>
      <c r="I72" s="393"/>
      <c r="J72" s="393"/>
      <c r="K72" s="393"/>
      <c r="L72" s="393"/>
      <c r="M72" s="217"/>
    </row>
    <row r="73" spans="1:13" ht="39" customHeight="1" x14ac:dyDescent="0.25">
      <c r="B73" s="216" t="s">
        <v>60</v>
      </c>
      <c r="C73" s="393" t="s">
        <v>56</v>
      </c>
      <c r="D73" s="393"/>
      <c r="E73" s="393"/>
      <c r="F73" s="393"/>
      <c r="G73" s="393"/>
      <c r="H73" s="393"/>
      <c r="I73" s="393"/>
      <c r="J73" s="393"/>
      <c r="K73" s="393"/>
      <c r="L73" s="393"/>
      <c r="M73" s="217"/>
    </row>
    <row r="74" spans="1:13" ht="39" customHeight="1" x14ac:dyDescent="0.25">
      <c r="B74" s="216" t="s">
        <v>61</v>
      </c>
      <c r="C74" s="393" t="s">
        <v>56</v>
      </c>
      <c r="D74" s="393"/>
      <c r="E74" s="393"/>
      <c r="F74" s="393"/>
      <c r="G74" s="393"/>
      <c r="H74" s="393"/>
      <c r="I74" s="393"/>
      <c r="J74" s="393"/>
      <c r="K74" s="393"/>
      <c r="L74" s="393"/>
      <c r="M74" s="217"/>
    </row>
    <row r="75" spans="1:13" ht="39" customHeight="1" x14ac:dyDescent="0.25">
      <c r="B75" s="216" t="s">
        <v>62</v>
      </c>
      <c r="C75" s="393" t="s">
        <v>56</v>
      </c>
      <c r="D75" s="393"/>
      <c r="E75" s="393"/>
      <c r="F75" s="393"/>
      <c r="G75" s="393"/>
      <c r="H75" s="393"/>
      <c r="I75" s="393"/>
      <c r="J75" s="393"/>
      <c r="K75" s="393"/>
      <c r="L75" s="393"/>
      <c r="M75" s="217"/>
    </row>
    <row r="76" spans="1:13" ht="39" customHeight="1" x14ac:dyDescent="0.25">
      <c r="B76" s="216" t="s">
        <v>63</v>
      </c>
      <c r="C76" s="393" t="s">
        <v>56</v>
      </c>
      <c r="D76" s="393"/>
      <c r="E76" s="393"/>
      <c r="F76" s="393"/>
      <c r="G76" s="393"/>
      <c r="H76" s="393"/>
      <c r="I76" s="393"/>
      <c r="J76" s="393"/>
      <c r="K76" s="393"/>
      <c r="L76" s="393"/>
      <c r="M76" s="217"/>
    </row>
    <row r="77" spans="1:13" ht="39" customHeight="1" x14ac:dyDescent="0.25">
      <c r="B77" s="216" t="s">
        <v>64</v>
      </c>
      <c r="C77" s="393" t="s">
        <v>56</v>
      </c>
      <c r="D77" s="393"/>
      <c r="E77" s="393"/>
      <c r="F77" s="393"/>
      <c r="G77" s="393"/>
      <c r="H77" s="393"/>
      <c r="I77" s="393"/>
      <c r="J77" s="393"/>
      <c r="K77" s="393"/>
      <c r="L77" s="393"/>
      <c r="M77" s="217"/>
    </row>
    <row r="78" spans="1:13" ht="39" customHeight="1" x14ac:dyDescent="0.25">
      <c r="B78" s="216" t="s">
        <v>65</v>
      </c>
      <c r="C78" s="393" t="s">
        <v>56</v>
      </c>
      <c r="D78" s="393"/>
      <c r="E78" s="393"/>
      <c r="F78" s="393"/>
      <c r="G78" s="393"/>
      <c r="H78" s="393"/>
      <c r="I78" s="393"/>
      <c r="J78" s="393"/>
      <c r="K78" s="393"/>
      <c r="L78" s="393"/>
      <c r="M78" s="217"/>
    </row>
    <row r="79" spans="1:13" ht="39" customHeight="1" x14ac:dyDescent="0.25">
      <c r="B79" s="216" t="s">
        <v>66</v>
      </c>
      <c r="C79" s="393" t="s">
        <v>56</v>
      </c>
      <c r="D79" s="393"/>
      <c r="E79" s="393"/>
      <c r="F79" s="393"/>
      <c r="G79" s="393"/>
      <c r="H79" s="393"/>
      <c r="I79" s="393"/>
      <c r="J79" s="393"/>
      <c r="K79" s="393"/>
      <c r="L79" s="393"/>
      <c r="M79" s="217"/>
    </row>
    <row r="80" spans="1:13" ht="39" customHeight="1" x14ac:dyDescent="0.25">
      <c r="B80" s="216" t="s">
        <v>67</v>
      </c>
      <c r="C80" s="393" t="s">
        <v>56</v>
      </c>
      <c r="D80" s="393"/>
      <c r="E80" s="393"/>
      <c r="F80" s="393"/>
      <c r="G80" s="393"/>
      <c r="H80" s="393"/>
      <c r="I80" s="393"/>
      <c r="J80" s="393"/>
      <c r="K80" s="393"/>
      <c r="L80" s="393"/>
      <c r="M80" s="217"/>
    </row>
    <row r="81" spans="1:19" ht="39" customHeight="1" x14ac:dyDescent="0.25">
      <c r="B81" s="216" t="s">
        <v>68</v>
      </c>
      <c r="C81" s="393" t="s">
        <v>56</v>
      </c>
      <c r="D81" s="393"/>
      <c r="E81" s="393"/>
      <c r="F81" s="393"/>
      <c r="G81" s="393"/>
      <c r="H81" s="393"/>
      <c r="I81" s="393"/>
      <c r="J81" s="393"/>
      <c r="K81" s="393"/>
      <c r="L81" s="393"/>
      <c r="M81" s="217"/>
    </row>
    <row r="82" spans="1:19" ht="39" customHeight="1" x14ac:dyDescent="0.25">
      <c r="B82" s="216" t="s">
        <v>69</v>
      </c>
      <c r="C82" s="393" t="s">
        <v>56</v>
      </c>
      <c r="D82" s="393"/>
      <c r="E82" s="393"/>
      <c r="F82" s="393"/>
      <c r="G82" s="393"/>
      <c r="H82" s="393"/>
      <c r="I82" s="393"/>
      <c r="J82" s="393"/>
      <c r="K82" s="393"/>
      <c r="L82" s="393"/>
      <c r="M82" s="217"/>
    </row>
    <row r="83" spans="1:19" ht="39" customHeight="1" x14ac:dyDescent="0.25">
      <c r="B83" s="216" t="s">
        <v>70</v>
      </c>
      <c r="C83" s="393" t="s">
        <v>56</v>
      </c>
      <c r="D83" s="393"/>
      <c r="E83" s="393"/>
      <c r="F83" s="393"/>
      <c r="G83" s="393"/>
      <c r="H83" s="393"/>
      <c r="I83" s="393"/>
      <c r="J83" s="393"/>
      <c r="K83" s="393"/>
      <c r="L83" s="393"/>
      <c r="M83" s="217"/>
    </row>
    <row r="84" spans="1:19" ht="39" customHeight="1" x14ac:dyDescent="0.25">
      <c r="B84" s="216" t="s">
        <v>71</v>
      </c>
      <c r="C84" s="393" t="s">
        <v>56</v>
      </c>
      <c r="D84" s="393"/>
      <c r="E84" s="393"/>
      <c r="F84" s="393"/>
      <c r="G84" s="393"/>
      <c r="H84" s="393"/>
      <c r="I84" s="393"/>
      <c r="J84" s="393"/>
      <c r="K84" s="393"/>
      <c r="L84" s="393"/>
      <c r="M84" s="217"/>
    </row>
    <row r="85" spans="1:19" ht="39" customHeight="1" x14ac:dyDescent="0.25">
      <c r="B85" s="216" t="s">
        <v>72</v>
      </c>
      <c r="C85" s="393" t="s">
        <v>56</v>
      </c>
      <c r="D85" s="393"/>
      <c r="E85" s="393"/>
      <c r="F85" s="393"/>
      <c r="G85" s="393"/>
      <c r="H85" s="393"/>
      <c r="I85" s="393"/>
      <c r="J85" s="393"/>
      <c r="K85" s="393"/>
      <c r="L85" s="393"/>
      <c r="M85" s="217"/>
    </row>
    <row r="86" spans="1:19" ht="15" customHeight="1" x14ac:dyDescent="0.25">
      <c r="B86" s="214"/>
      <c r="C86" s="215"/>
      <c r="D86" s="215"/>
      <c r="E86" s="215"/>
      <c r="F86" s="215"/>
      <c r="G86" s="215"/>
      <c r="H86" s="215"/>
      <c r="I86" s="215"/>
      <c r="J86" s="215"/>
      <c r="K86" s="215"/>
      <c r="L86" s="215"/>
    </row>
    <row r="87" spans="1:19" s="6" customFormat="1" ht="18" customHeight="1" thickBot="1" x14ac:dyDescent="0.3">
      <c r="A87" s="111"/>
      <c r="B87" s="387" t="s">
        <v>73</v>
      </c>
      <c r="C87" s="388"/>
      <c r="D87" s="388"/>
      <c r="E87" s="388"/>
      <c r="F87" s="388"/>
      <c r="G87" s="388"/>
      <c r="H87" s="388"/>
      <c r="I87" s="388"/>
      <c r="J87" s="388"/>
      <c r="K87" s="2"/>
      <c r="L87" s="2"/>
    </row>
    <row r="88" spans="1:19" ht="27.25" customHeight="1" x14ac:dyDescent="0.25">
      <c r="B88" s="44" t="s">
        <v>74</v>
      </c>
      <c r="C88" s="10"/>
      <c r="D88" s="19"/>
      <c r="E88" s="19"/>
      <c r="F88" s="450" t="s">
        <v>75</v>
      </c>
      <c r="G88" s="451"/>
      <c r="H88" s="328" t="s">
        <v>76</v>
      </c>
      <c r="I88" s="328" t="s">
        <v>77</v>
      </c>
      <c r="J88" s="28" t="s">
        <v>78</v>
      </c>
      <c r="L88" s="2"/>
    </row>
    <row r="89" spans="1:19" ht="18" customHeight="1" x14ac:dyDescent="0.25">
      <c r="B89" s="45"/>
      <c r="C89" s="46" t="s">
        <v>79</v>
      </c>
      <c r="D89" s="402"/>
      <c r="E89" s="403"/>
      <c r="F89" s="400">
        <v>20</v>
      </c>
      <c r="G89" s="401"/>
      <c r="H89" s="48">
        <v>40</v>
      </c>
      <c r="I89" s="48"/>
      <c r="J89" s="206"/>
      <c r="L89" s="2"/>
      <c r="R89" s="4"/>
    </row>
    <row r="90" spans="1:19" ht="18" customHeight="1" x14ac:dyDescent="0.25">
      <c r="B90" s="45"/>
      <c r="C90" s="46" t="s">
        <v>80</v>
      </c>
      <c r="D90" s="402"/>
      <c r="E90" s="403"/>
      <c r="F90" s="400">
        <v>16</v>
      </c>
      <c r="G90" s="401"/>
      <c r="H90" s="48">
        <v>112</v>
      </c>
      <c r="I90" s="48"/>
      <c r="J90" s="206"/>
      <c r="L90" s="2"/>
      <c r="R90" s="4"/>
    </row>
    <row r="91" spans="1:19" ht="18" customHeight="1" x14ac:dyDescent="0.25">
      <c r="B91" s="45"/>
      <c r="C91" s="46" t="s">
        <v>81</v>
      </c>
      <c r="D91" s="402"/>
      <c r="E91" s="403"/>
      <c r="F91" s="400">
        <v>12</v>
      </c>
      <c r="G91" s="401"/>
      <c r="H91" s="48">
        <v>240</v>
      </c>
      <c r="I91" s="48"/>
      <c r="J91" s="206"/>
      <c r="L91" s="2"/>
      <c r="R91" s="4"/>
      <c r="S91" s="4"/>
    </row>
    <row r="92" spans="1:19" ht="18" customHeight="1" x14ac:dyDescent="0.25">
      <c r="B92" s="45"/>
      <c r="C92" s="46" t="s">
        <v>82</v>
      </c>
      <c r="D92" s="415"/>
      <c r="E92" s="416"/>
      <c r="F92" s="400">
        <v>8</v>
      </c>
      <c r="G92" s="401"/>
      <c r="H92" s="48">
        <v>40</v>
      </c>
      <c r="I92" s="48"/>
      <c r="J92" s="206"/>
      <c r="L92" s="2"/>
      <c r="R92" s="4"/>
    </row>
    <row r="93" spans="1:19" ht="18" customHeight="1" thickBot="1" x14ac:dyDescent="0.3">
      <c r="B93" s="45"/>
      <c r="C93" s="46" t="s">
        <v>83</v>
      </c>
      <c r="D93" s="47"/>
      <c r="E93" s="47"/>
      <c r="F93" s="400">
        <v>5</v>
      </c>
      <c r="G93" s="401"/>
      <c r="H93" s="48">
        <v>5</v>
      </c>
      <c r="I93" s="48"/>
      <c r="J93" s="206"/>
      <c r="L93" s="2"/>
    </row>
    <row r="94" spans="1:19" ht="18" customHeight="1" thickBot="1" x14ac:dyDescent="0.3">
      <c r="B94" s="76"/>
      <c r="C94" s="77" t="s">
        <v>84</v>
      </c>
      <c r="D94" s="78"/>
      <c r="E94" s="79"/>
      <c r="F94" s="417"/>
      <c r="G94" s="418"/>
      <c r="H94" s="80">
        <f>SUM(H89:H93)</f>
        <v>437</v>
      </c>
      <c r="I94" s="80"/>
      <c r="J94" s="80">
        <f>SUM(J89:J93)</f>
        <v>0</v>
      </c>
      <c r="L94" s="2"/>
    </row>
    <row r="95" spans="1:19" ht="20.149999999999999" customHeight="1" x14ac:dyDescent="0.3">
      <c r="B95" s="49"/>
      <c r="C95" s="50"/>
      <c r="D95" s="21"/>
      <c r="E95" s="21"/>
      <c r="F95" s="21"/>
      <c r="G95" s="404"/>
      <c r="H95" s="404"/>
      <c r="I95" s="404"/>
      <c r="J95" s="404"/>
      <c r="K95" s="404"/>
      <c r="L95" s="405"/>
    </row>
    <row r="96" spans="1:19" s="5" customFormat="1" ht="6.75" customHeight="1" thickBot="1" x14ac:dyDescent="0.3">
      <c r="A96" s="110"/>
      <c r="B96" s="410"/>
      <c r="C96" s="411"/>
      <c r="D96" s="411"/>
      <c r="E96" s="411"/>
      <c r="F96" s="411"/>
      <c r="G96" s="411"/>
      <c r="H96" s="411"/>
      <c r="I96" s="411"/>
      <c r="J96" s="411"/>
      <c r="K96" s="411"/>
      <c r="L96" s="412"/>
    </row>
    <row r="97" spans="1:14" s="9" customFormat="1" ht="18" customHeight="1" thickBot="1" x14ac:dyDescent="0.35">
      <c r="A97" s="110"/>
      <c r="B97" s="406" t="s">
        <v>85</v>
      </c>
      <c r="C97" s="407"/>
      <c r="D97" s="407"/>
      <c r="E97" s="419"/>
      <c r="F97" s="407"/>
      <c r="G97" s="407" t="s">
        <v>86</v>
      </c>
      <c r="H97" s="407"/>
      <c r="I97" s="407"/>
      <c r="J97" s="407"/>
      <c r="K97" s="2"/>
      <c r="L97" s="2"/>
    </row>
    <row r="98" spans="1:14" ht="15.75" customHeight="1" x14ac:dyDescent="0.25">
      <c r="B98" s="422" t="s">
        <v>74</v>
      </c>
      <c r="C98" s="423"/>
      <c r="D98" s="423"/>
      <c r="E98" s="423"/>
      <c r="F98" s="423"/>
      <c r="G98" s="420" t="s">
        <v>76</v>
      </c>
      <c r="H98" s="421"/>
      <c r="I98" s="11" t="s">
        <v>87</v>
      </c>
      <c r="J98" s="51" t="s">
        <v>78</v>
      </c>
      <c r="L98" s="2"/>
    </row>
    <row r="99" spans="1:14" ht="15.75" customHeight="1" x14ac:dyDescent="0.25">
      <c r="B99" s="52"/>
      <c r="C99" s="53" t="s">
        <v>88</v>
      </c>
      <c r="D99" s="54"/>
      <c r="E99" s="54"/>
      <c r="F99" s="54"/>
      <c r="G99" s="399">
        <f>SUM(G100:H104)</f>
        <v>7294412</v>
      </c>
      <c r="H99" s="399"/>
      <c r="I99" s="325"/>
      <c r="J99" s="55">
        <f>SUM(J100:J103)</f>
        <v>0</v>
      </c>
      <c r="L99" s="2"/>
    </row>
    <row r="100" spans="1:14" ht="15.75" customHeight="1" x14ac:dyDescent="0.25">
      <c r="B100" s="52"/>
      <c r="C100" s="56" t="s">
        <v>89</v>
      </c>
      <c r="D100" s="54"/>
      <c r="E100" s="54"/>
      <c r="F100" s="54"/>
      <c r="G100" s="399">
        <f>+Orçamentos!E7</f>
        <v>1189147</v>
      </c>
      <c r="H100" s="399"/>
      <c r="I100" s="325"/>
      <c r="J100" s="57"/>
      <c r="L100" s="2"/>
    </row>
    <row r="101" spans="1:14" ht="15.75" customHeight="1" x14ac:dyDescent="0.25">
      <c r="B101" s="52"/>
      <c r="C101" s="56" t="s">
        <v>90</v>
      </c>
      <c r="D101" s="54"/>
      <c r="E101" s="54"/>
      <c r="F101" s="54"/>
      <c r="G101" s="399">
        <f>+Orçamentos!E8</f>
        <v>4593565</v>
      </c>
      <c r="H101" s="399"/>
      <c r="I101" s="325"/>
      <c r="J101" s="57"/>
      <c r="L101" s="2"/>
    </row>
    <row r="102" spans="1:14" ht="15.75" customHeight="1" x14ac:dyDescent="0.25">
      <c r="B102" s="52"/>
      <c r="C102" s="56" t="s">
        <v>91</v>
      </c>
      <c r="D102" s="54"/>
      <c r="E102" s="54"/>
      <c r="F102" s="54"/>
      <c r="G102" s="399"/>
      <c r="H102" s="399"/>
      <c r="I102" s="325"/>
      <c r="J102" s="57"/>
      <c r="L102" s="2"/>
    </row>
    <row r="103" spans="1:14" ht="15.75" customHeight="1" x14ac:dyDescent="0.25">
      <c r="B103" s="52"/>
      <c r="C103" s="56" t="s">
        <v>92</v>
      </c>
      <c r="D103" s="54"/>
      <c r="E103" s="54"/>
      <c r="F103" s="54"/>
      <c r="G103" s="399"/>
      <c r="H103" s="399"/>
      <c r="I103" s="325"/>
      <c r="J103" s="57"/>
      <c r="L103" s="2"/>
    </row>
    <row r="104" spans="1:14" ht="15.75" customHeight="1" x14ac:dyDescent="0.25">
      <c r="B104" s="52"/>
      <c r="C104" s="56" t="s">
        <v>93</v>
      </c>
      <c r="D104" s="54"/>
      <c r="E104" s="54"/>
      <c r="F104" s="54"/>
      <c r="G104" s="399">
        <f>+Orçamentos!E9+Orçamentos!E10</f>
        <v>1511700</v>
      </c>
      <c r="H104" s="399"/>
      <c r="I104" s="325"/>
      <c r="J104" s="55"/>
      <c r="L104" s="2"/>
    </row>
    <row r="105" spans="1:14" ht="15.75" customHeight="1" x14ac:dyDescent="0.25">
      <c r="B105" s="52"/>
      <c r="C105" s="53" t="s">
        <v>94</v>
      </c>
      <c r="D105" s="54"/>
      <c r="E105" s="54"/>
      <c r="F105" s="54"/>
      <c r="G105" s="399">
        <f>+Orçamentos!F25</f>
        <v>8185746</v>
      </c>
      <c r="H105" s="399"/>
      <c r="I105" s="325"/>
      <c r="J105" s="55"/>
      <c r="L105" s="2"/>
    </row>
    <row r="106" spans="1:14" ht="15.75" customHeight="1" thickBot="1" x14ac:dyDescent="0.3">
      <c r="B106" s="81"/>
      <c r="C106" s="424" t="s">
        <v>95</v>
      </c>
      <c r="D106" s="424"/>
      <c r="E106" s="424"/>
      <c r="F106" s="82"/>
      <c r="G106" s="434">
        <f>+G99+G105</f>
        <v>15480158</v>
      </c>
      <c r="H106" s="435"/>
      <c r="I106" s="136">
        <f>I99+I104</f>
        <v>0</v>
      </c>
      <c r="J106" s="137"/>
      <c r="L106" s="2"/>
    </row>
    <row r="107" spans="1:14" ht="29.25" customHeight="1" x14ac:dyDescent="0.25">
      <c r="B107" s="58"/>
      <c r="C107" s="29"/>
      <c r="D107" s="30"/>
      <c r="E107" s="30"/>
      <c r="F107" s="30"/>
      <c r="G107" s="425"/>
      <c r="H107" s="425"/>
      <c r="I107" s="425"/>
      <c r="J107" s="425"/>
      <c r="K107" s="425"/>
      <c r="L107" s="426"/>
    </row>
    <row r="108" spans="1:14" s="6" customFormat="1" ht="15.75" customHeight="1" thickBot="1" x14ac:dyDescent="0.3">
      <c r="A108" s="111"/>
      <c r="B108" s="427" t="s">
        <v>96</v>
      </c>
      <c r="C108" s="428"/>
      <c r="D108" s="428"/>
      <c r="E108" s="428"/>
      <c r="F108" s="428"/>
      <c r="G108" s="428"/>
      <c r="H108" s="428"/>
      <c r="I108" s="428"/>
      <c r="J108" s="428"/>
      <c r="K108" s="428"/>
      <c r="L108" s="429"/>
    </row>
    <row r="109" spans="1:14" s="6" customFormat="1" ht="9" customHeight="1" thickTop="1" x14ac:dyDescent="0.25">
      <c r="A109" s="111"/>
      <c r="B109" s="132"/>
      <c r="C109" s="132"/>
      <c r="D109" s="133"/>
      <c r="E109" s="133"/>
      <c r="F109" s="133"/>
      <c r="G109" s="133"/>
      <c r="H109" s="133"/>
      <c r="I109" s="133"/>
    </row>
    <row r="110" spans="1:14" s="6" customFormat="1" ht="19.5" customHeight="1" x14ac:dyDescent="0.25">
      <c r="A110" s="111"/>
      <c r="B110" s="432"/>
      <c r="C110" s="433"/>
      <c r="D110" s="31" t="s">
        <v>97</v>
      </c>
      <c r="E110" s="31" t="s">
        <v>98</v>
      </c>
      <c r="F110" s="31" t="s">
        <v>99</v>
      </c>
      <c r="G110" s="31" t="s">
        <v>100</v>
      </c>
      <c r="H110" s="31" t="s">
        <v>101</v>
      </c>
      <c r="I110" s="31" t="s">
        <v>102</v>
      </c>
      <c r="J110" s="31" t="s">
        <v>103</v>
      </c>
      <c r="K110" s="31" t="s">
        <v>104</v>
      </c>
      <c r="L110" s="31" t="s">
        <v>105</v>
      </c>
      <c r="M110" s="31" t="s">
        <v>106</v>
      </c>
      <c r="N110" s="115" t="s">
        <v>107</v>
      </c>
    </row>
    <row r="111" spans="1:14" s="6" customFormat="1" ht="19.5" customHeight="1" x14ac:dyDescent="0.25">
      <c r="A111" s="111"/>
      <c r="B111" s="430" t="s">
        <v>108</v>
      </c>
      <c r="C111" s="431"/>
      <c r="D111" s="138" t="s">
        <v>109</v>
      </c>
      <c r="E111" s="138" t="s">
        <v>109</v>
      </c>
      <c r="F111" s="138"/>
      <c r="G111" s="138"/>
      <c r="H111" s="138"/>
      <c r="I111" s="138"/>
      <c r="J111" s="139"/>
      <c r="K111" s="139"/>
      <c r="L111" s="139"/>
      <c r="M111" s="139"/>
      <c r="N111" s="140"/>
    </row>
    <row r="112" spans="1:14" s="6" customFormat="1" ht="19.5" customHeight="1" x14ac:dyDescent="0.25">
      <c r="A112" s="111"/>
      <c r="B112" s="430" t="s">
        <v>110</v>
      </c>
      <c r="C112" s="431"/>
      <c r="D112" s="138"/>
      <c r="E112" s="138"/>
      <c r="F112" s="138" t="s">
        <v>109</v>
      </c>
      <c r="G112" s="138" t="s">
        <v>109</v>
      </c>
      <c r="H112" s="138"/>
      <c r="I112" s="138"/>
      <c r="J112" s="139"/>
      <c r="K112" s="139"/>
      <c r="L112" s="139"/>
      <c r="M112" s="139"/>
      <c r="N112" s="140"/>
    </row>
    <row r="113" spans="1:14" s="6" customFormat="1" ht="19.5" customHeight="1" x14ac:dyDescent="0.25">
      <c r="A113" s="111"/>
      <c r="B113" s="430" t="s">
        <v>111</v>
      </c>
      <c r="C113" s="431"/>
      <c r="D113" s="138"/>
      <c r="E113" s="138"/>
      <c r="F113" s="138"/>
      <c r="G113" s="138"/>
      <c r="H113" s="138" t="s">
        <v>109</v>
      </c>
      <c r="I113" s="138"/>
      <c r="J113" s="139"/>
      <c r="K113" s="139"/>
      <c r="L113" s="139"/>
      <c r="M113" s="139"/>
      <c r="N113" s="140"/>
    </row>
    <row r="114" spans="1:14" s="6" customFormat="1" ht="19.5" customHeight="1" x14ac:dyDescent="0.25">
      <c r="A114" s="111"/>
      <c r="B114" s="430" t="s">
        <v>112</v>
      </c>
      <c r="C114" s="431"/>
      <c r="D114" s="218"/>
      <c r="E114" s="218"/>
      <c r="F114" s="218"/>
      <c r="G114" s="218"/>
      <c r="H114" s="218"/>
      <c r="I114" s="219" t="s">
        <v>109</v>
      </c>
      <c r="J114" s="220" t="s">
        <v>109</v>
      </c>
      <c r="K114" s="220" t="s">
        <v>109</v>
      </c>
      <c r="L114" s="220"/>
      <c r="M114" s="220"/>
      <c r="N114" s="221"/>
    </row>
    <row r="115" spans="1:14" s="6" customFormat="1" ht="19.5" customHeight="1" thickBot="1" x14ac:dyDescent="0.3">
      <c r="A115" s="111"/>
      <c r="B115" s="430" t="s">
        <v>113</v>
      </c>
      <c r="C115" s="431"/>
      <c r="D115" s="141"/>
      <c r="E115" s="141"/>
      <c r="F115" s="141"/>
      <c r="G115" s="141"/>
      <c r="H115" s="141"/>
      <c r="I115" s="142"/>
      <c r="J115" s="143"/>
      <c r="K115" s="143"/>
      <c r="L115" s="143" t="s">
        <v>109</v>
      </c>
      <c r="M115" s="143" t="s">
        <v>109</v>
      </c>
      <c r="N115" s="144" t="s">
        <v>109</v>
      </c>
    </row>
    <row r="116" spans="1:14" s="6" customFormat="1" ht="15.75" customHeight="1" thickBot="1" x14ac:dyDescent="0.3">
      <c r="A116" s="111"/>
    </row>
    <row r="117" spans="1:14" s="6" customFormat="1" ht="26.25" customHeight="1" thickBot="1" x14ac:dyDescent="0.3">
      <c r="A117" s="111"/>
      <c r="B117" s="124" t="s">
        <v>114</v>
      </c>
      <c r="C117" s="125"/>
      <c r="D117" s="125"/>
      <c r="E117" s="125"/>
      <c r="F117" s="125"/>
      <c r="G117" s="125"/>
      <c r="H117" s="125"/>
      <c r="I117" s="125"/>
      <c r="J117" s="125"/>
      <c r="K117" s="125"/>
    </row>
    <row r="118" spans="1:14" s="6" customFormat="1" ht="10" customHeight="1" thickBot="1" x14ac:dyDescent="0.4">
      <c r="A118" s="111"/>
      <c r="B118" s="212"/>
      <c r="C118" s="213"/>
      <c r="D118" s="213"/>
      <c r="E118" s="213"/>
      <c r="F118" s="213"/>
      <c r="G118" s="213"/>
      <c r="H118" s="213"/>
      <c r="I118" s="213"/>
      <c r="J118" s="213"/>
      <c r="K118" s="213"/>
      <c r="L118" s="32"/>
      <c r="M118" s="32"/>
    </row>
    <row r="119" spans="1:14" s="33" customFormat="1" ht="25" customHeight="1" thickBot="1" x14ac:dyDescent="0.3">
      <c r="A119" s="111"/>
      <c r="B119" s="341" t="s">
        <v>15</v>
      </c>
      <c r="C119" s="342"/>
      <c r="D119" s="343"/>
      <c r="E119" s="343"/>
      <c r="F119" s="343"/>
      <c r="G119" s="343"/>
      <c r="H119" s="343"/>
      <c r="I119" s="376" t="s">
        <v>18</v>
      </c>
      <c r="J119" s="377"/>
      <c r="K119" s="344" t="s">
        <v>115</v>
      </c>
    </row>
    <row r="120" spans="1:14" s="34" customFormat="1" ht="25" customHeight="1" thickBot="1" x14ac:dyDescent="0.3">
      <c r="A120" s="111"/>
      <c r="B120" s="354" t="s">
        <v>17</v>
      </c>
      <c r="C120" s="355"/>
      <c r="D120" s="355"/>
      <c r="E120" s="355"/>
      <c r="F120" s="355"/>
      <c r="G120" s="355"/>
      <c r="H120" s="356"/>
      <c r="I120" s="357"/>
      <c r="J120" s="358"/>
      <c r="K120" s="135">
        <f>+K25*G25</f>
        <v>0</v>
      </c>
    </row>
    <row r="121" spans="1:14" s="34" customFormat="1" ht="25" customHeight="1" thickBot="1" x14ac:dyDescent="0.3">
      <c r="A121" s="111"/>
      <c r="B121" s="354" t="s">
        <v>29</v>
      </c>
      <c r="C121" s="355"/>
      <c r="D121" s="355"/>
      <c r="E121" s="355"/>
      <c r="F121" s="355"/>
      <c r="G121" s="355"/>
      <c r="H121" s="356"/>
      <c r="I121" s="357"/>
      <c r="J121" s="358"/>
      <c r="K121" s="134" t="e">
        <f>+(K30*G30)+(#REF!*#REF!)</f>
        <v>#REF!</v>
      </c>
    </row>
    <row r="122" spans="1:14" s="34" customFormat="1" ht="25" customHeight="1" thickBot="1" x14ac:dyDescent="0.3">
      <c r="A122" s="111"/>
      <c r="B122" s="354" t="s">
        <v>31</v>
      </c>
      <c r="C122" s="355"/>
      <c r="D122" s="355"/>
      <c r="E122" s="355"/>
      <c r="F122" s="355"/>
      <c r="G122" s="355"/>
      <c r="H122" s="356"/>
      <c r="I122" s="357"/>
      <c r="J122" s="358"/>
      <c r="K122" s="134" t="e">
        <f>+K34*G34</f>
        <v>#VALUE!</v>
      </c>
    </row>
    <row r="123" spans="1:14" s="35" customFormat="1" ht="10" customHeight="1" thickBot="1" x14ac:dyDescent="0.3">
      <c r="A123" s="111"/>
      <c r="B123" s="345"/>
      <c r="C123" s="346"/>
      <c r="D123" s="346"/>
      <c r="E123" s="346"/>
      <c r="F123" s="346"/>
      <c r="G123" s="346"/>
      <c r="H123" s="346"/>
      <c r="I123" s="346"/>
      <c r="J123" s="346"/>
      <c r="K123" s="346"/>
      <c r="L123" s="36"/>
      <c r="M123" s="34"/>
    </row>
    <row r="124" spans="1:14" s="33" customFormat="1" ht="25" customHeight="1" thickBot="1" x14ac:dyDescent="0.3">
      <c r="A124" s="111"/>
      <c r="B124" s="341" t="s">
        <v>34</v>
      </c>
      <c r="C124" s="342"/>
      <c r="D124" s="343"/>
      <c r="E124" s="343"/>
      <c r="F124" s="343"/>
      <c r="G124" s="343"/>
      <c r="H124" s="343"/>
      <c r="I124" s="376" t="s">
        <v>18</v>
      </c>
      <c r="J124" s="377"/>
      <c r="K124" s="344" t="s">
        <v>115</v>
      </c>
    </row>
    <row r="125" spans="1:14" s="34" customFormat="1" ht="31.5" customHeight="1" thickBot="1" x14ac:dyDescent="0.3">
      <c r="A125" s="111"/>
      <c r="B125" s="354" t="s">
        <v>116</v>
      </c>
      <c r="C125" s="355"/>
      <c r="D125" s="355"/>
      <c r="E125" s="355"/>
      <c r="F125" s="355"/>
      <c r="G125" s="355"/>
      <c r="H125" s="356"/>
      <c r="I125" s="357"/>
      <c r="J125" s="358"/>
      <c r="K125" s="134" t="e">
        <f>+(K41*G41)+(K42*G42)+(K43*G43)+(#REF!*#REF!)</f>
        <v>#VALUE!</v>
      </c>
    </row>
    <row r="126" spans="1:14" s="34" customFormat="1" ht="25" customHeight="1" thickBot="1" x14ac:dyDescent="0.3">
      <c r="A126" s="111"/>
      <c r="B126" s="354" t="s">
        <v>39</v>
      </c>
      <c r="C126" s="355"/>
      <c r="D126" s="355"/>
      <c r="E126" s="355"/>
      <c r="F126" s="355"/>
      <c r="G126" s="355"/>
      <c r="H126" s="356"/>
      <c r="I126" s="357"/>
      <c r="J126" s="358"/>
      <c r="K126" s="134">
        <f>+K47*G47</f>
        <v>0</v>
      </c>
    </row>
    <row r="127" spans="1:14" s="34" customFormat="1" ht="29.25" customHeight="1" thickBot="1" x14ac:dyDescent="0.3">
      <c r="A127" s="111"/>
      <c r="B127" s="354" t="s">
        <v>43</v>
      </c>
      <c r="C127" s="355"/>
      <c r="D127" s="355"/>
      <c r="E127" s="355"/>
      <c r="F127" s="355"/>
      <c r="G127" s="355"/>
      <c r="H127" s="356"/>
      <c r="I127" s="357"/>
      <c r="J127" s="358"/>
      <c r="K127" s="134">
        <f>+(K53*G53)</f>
        <v>0</v>
      </c>
    </row>
    <row r="128" spans="1:14" s="6" customFormat="1" ht="10" customHeight="1" thickBot="1" x14ac:dyDescent="0.3">
      <c r="A128" s="111"/>
      <c r="B128" s="345"/>
      <c r="C128" s="346"/>
      <c r="D128" s="346"/>
      <c r="E128" s="346"/>
      <c r="F128" s="346"/>
      <c r="G128" s="346"/>
      <c r="H128" s="346"/>
      <c r="I128" s="346"/>
      <c r="J128" s="346"/>
      <c r="K128" s="346"/>
    </row>
    <row r="129" spans="1:13" s="37" customFormat="1" ht="25" customHeight="1" thickBot="1" x14ac:dyDescent="0.3">
      <c r="A129" s="113"/>
      <c r="B129" s="341" t="s">
        <v>46</v>
      </c>
      <c r="C129" s="342"/>
      <c r="D129" s="343"/>
      <c r="E129" s="343"/>
      <c r="F129" s="343"/>
      <c r="G129" s="343"/>
      <c r="H129" s="343"/>
      <c r="I129" s="376" t="s">
        <v>18</v>
      </c>
      <c r="J129" s="377"/>
      <c r="K129" s="344" t="s">
        <v>115</v>
      </c>
    </row>
    <row r="130" spans="1:13" s="34" customFormat="1" ht="30.75" customHeight="1" thickBot="1" x14ac:dyDescent="0.3">
      <c r="A130" s="111"/>
      <c r="B130" s="354" t="s">
        <v>47</v>
      </c>
      <c r="C130" s="355"/>
      <c r="D130" s="355"/>
      <c r="E130" s="355"/>
      <c r="F130" s="355"/>
      <c r="G130" s="355"/>
      <c r="H130" s="356"/>
      <c r="I130" s="357"/>
      <c r="J130" s="358"/>
      <c r="K130" s="134" t="e">
        <f>+((K60*G60)+(#REF!*#REF!))</f>
        <v>#VALUE!</v>
      </c>
    </row>
    <row r="131" spans="1:13" s="34" customFormat="1" ht="25" customHeight="1" thickBot="1" x14ac:dyDescent="0.3">
      <c r="A131" s="111"/>
      <c r="B131" s="354" t="s">
        <v>50</v>
      </c>
      <c r="C131" s="355"/>
      <c r="D131" s="355"/>
      <c r="E131" s="355"/>
      <c r="F131" s="355"/>
      <c r="G131" s="355"/>
      <c r="H131" s="356"/>
      <c r="I131" s="357"/>
      <c r="J131" s="358"/>
      <c r="K131" s="134" t="e">
        <f>+((K64*G64)+(K65*G65)+(#REF!*#REF!))</f>
        <v>#VALUE!</v>
      </c>
    </row>
    <row r="132" spans="1:13" s="34" customFormat="1" ht="25" customHeight="1" thickBot="1" x14ac:dyDescent="0.3">
      <c r="A132" s="111"/>
      <c r="B132" s="354" t="s">
        <v>117</v>
      </c>
      <c r="C132" s="355"/>
      <c r="D132" s="355"/>
      <c r="E132" s="355"/>
      <c r="F132" s="355"/>
      <c r="G132" s="355"/>
      <c r="H132" s="356"/>
      <c r="I132" s="357"/>
      <c r="J132" s="358"/>
      <c r="K132" s="134" t="e">
        <f>+((#REF!*#REF!)+(K66*G66))</f>
        <v>#REF!</v>
      </c>
    </row>
    <row r="133" spans="1:13" s="6" customFormat="1" ht="20.149999999999999" customHeight="1" thickBot="1" x14ac:dyDescent="0.3">
      <c r="A133" s="111"/>
      <c r="B133" s="212"/>
      <c r="C133" s="213"/>
      <c r="D133" s="213"/>
      <c r="E133" s="213"/>
      <c r="F133" s="213"/>
      <c r="G133" s="213"/>
      <c r="H133" s="213"/>
      <c r="I133" s="213"/>
      <c r="J133" s="213"/>
      <c r="K133" s="213"/>
      <c r="L133" s="38"/>
      <c r="M133" s="38"/>
    </row>
    <row r="134" spans="1:13" s="14" customFormat="1" ht="18" customHeight="1" thickBot="1" x14ac:dyDescent="0.35">
      <c r="A134" s="111"/>
      <c r="B134" s="126" t="s">
        <v>118</v>
      </c>
      <c r="C134" s="127"/>
      <c r="D134" s="127"/>
      <c r="E134" s="127"/>
      <c r="F134" s="127"/>
      <c r="G134" s="127"/>
      <c r="H134" s="380" t="s">
        <v>114</v>
      </c>
      <c r="I134" s="381"/>
    </row>
    <row r="135" spans="1:13" s="6" customFormat="1" ht="18" customHeight="1" thickBot="1" x14ac:dyDescent="0.35">
      <c r="A135" s="111"/>
      <c r="B135" s="359" t="s">
        <v>119</v>
      </c>
      <c r="C135" s="360"/>
      <c r="D135" s="359" t="s">
        <v>119</v>
      </c>
      <c r="E135" s="384"/>
      <c r="F135" s="384" t="s">
        <v>120</v>
      </c>
      <c r="G135" s="385"/>
      <c r="H135" s="382"/>
      <c r="I135" s="383"/>
    </row>
    <row r="136" spans="1:13" s="6" customFormat="1" ht="18" customHeight="1" thickBot="1" x14ac:dyDescent="0.35">
      <c r="A136" s="111"/>
      <c r="B136" s="209" t="e">
        <f>((K120*I120)+(K121*I121)+(K122*I122))*0.25</f>
        <v>#REF!</v>
      </c>
      <c r="C136" s="222"/>
      <c r="D136" s="209" t="e">
        <f>+((I125*K125)+(I126*K126)+(I127*K127))*0.55</f>
        <v>#VALUE!</v>
      </c>
      <c r="E136" s="210"/>
      <c r="F136" s="211" t="e">
        <f>+((I130*K130)+(I131*K131)+(I132*K132))*0.2</f>
        <v>#VALUE!</v>
      </c>
      <c r="G136" s="223"/>
      <c r="H136" s="378" t="e">
        <f>B136+D136+F136</f>
        <v>#REF!</v>
      </c>
      <c r="I136" s="379"/>
    </row>
    <row r="137" spans="1:13" ht="15" customHeight="1" thickBot="1" x14ac:dyDescent="0.3">
      <c r="B137" s="6"/>
      <c r="C137" s="6"/>
      <c r="D137" s="131"/>
      <c r="E137" s="8"/>
      <c r="F137" s="20"/>
      <c r="G137" s="20"/>
      <c r="H137" s="20"/>
      <c r="I137" s="130"/>
      <c r="J137" s="130"/>
      <c r="K137" s="130"/>
      <c r="L137" s="130"/>
      <c r="M137" s="130"/>
    </row>
    <row r="138" spans="1:13" ht="9" hidden="1" customHeight="1" thickBot="1" x14ac:dyDescent="0.3">
      <c r="B138" s="6"/>
      <c r="C138" s="6"/>
      <c r="D138" s="122" t="s">
        <v>121</v>
      </c>
      <c r="E138" s="123"/>
      <c r="F138" s="123"/>
      <c r="G138" s="123"/>
      <c r="H138" s="123"/>
      <c r="I138" s="123"/>
      <c r="J138" s="123"/>
      <c r="K138" s="123"/>
      <c r="L138" s="123"/>
      <c r="M138" s="123"/>
    </row>
    <row r="139" spans="1:13" ht="9" hidden="1" customHeight="1" x14ac:dyDescent="0.25">
      <c r="B139" s="6"/>
      <c r="C139" s="6"/>
      <c r="D139" s="121" t="s">
        <v>122</v>
      </c>
      <c r="E139" s="128"/>
      <c r="F139" s="128"/>
      <c r="G139" s="128"/>
      <c r="H139" s="128"/>
      <c r="I139" s="128"/>
      <c r="J139" s="128"/>
      <c r="K139" s="128"/>
      <c r="L139" s="128"/>
      <c r="M139" s="128"/>
    </row>
    <row r="140" spans="1:13" ht="9" hidden="1" customHeight="1" x14ac:dyDescent="0.25">
      <c r="B140" s="6"/>
      <c r="C140" s="6"/>
      <c r="D140" s="121" t="s">
        <v>123</v>
      </c>
      <c r="E140" s="128"/>
      <c r="F140" s="128"/>
      <c r="G140" s="128"/>
      <c r="H140" s="128"/>
      <c r="I140" s="129"/>
      <c r="J140" s="129"/>
      <c r="K140" s="129"/>
      <c r="L140" s="129"/>
      <c r="M140" s="129"/>
    </row>
    <row r="141" spans="1:13" ht="9" hidden="1" customHeight="1" x14ac:dyDescent="0.3">
      <c r="B141" s="6"/>
      <c r="C141" s="6"/>
      <c r="D141" s="121" t="s">
        <v>124</v>
      </c>
      <c r="E141" s="128"/>
      <c r="F141" s="128"/>
      <c r="G141" s="128"/>
      <c r="H141" s="128"/>
      <c r="I141" s="21"/>
      <c r="J141" s="21"/>
      <c r="K141" s="21"/>
      <c r="L141" s="21"/>
      <c r="M141" s="21"/>
    </row>
    <row r="142" spans="1:13" ht="9" hidden="1" customHeight="1" x14ac:dyDescent="0.3">
      <c r="B142" s="6"/>
      <c r="C142" s="6"/>
      <c r="D142" s="121" t="s">
        <v>125</v>
      </c>
      <c r="E142" s="128"/>
      <c r="F142" s="128"/>
      <c r="G142" s="128"/>
      <c r="H142" s="128"/>
      <c r="I142" s="21"/>
      <c r="J142" s="26"/>
      <c r="K142" s="26"/>
      <c r="L142" s="26"/>
      <c r="M142" s="26"/>
    </row>
    <row r="143" spans="1:13" ht="9" hidden="1" customHeight="1" x14ac:dyDescent="0.3">
      <c r="B143" s="6"/>
      <c r="C143" s="6"/>
      <c r="D143" s="120" t="s">
        <v>126</v>
      </c>
      <c r="E143" s="129"/>
      <c r="F143" s="129"/>
      <c r="G143" s="129"/>
      <c r="H143" s="129"/>
      <c r="I143" s="21"/>
      <c r="J143" s="26"/>
      <c r="K143" s="26"/>
      <c r="L143" s="26"/>
      <c r="M143" s="26"/>
    </row>
    <row r="144" spans="1:13" ht="12.75" customHeight="1" x14ac:dyDescent="0.25">
      <c r="B144" s="361" t="s">
        <v>127</v>
      </c>
      <c r="C144" s="362"/>
      <c r="D144" s="362"/>
      <c r="E144" s="362"/>
      <c r="F144" s="362"/>
      <c r="G144" s="362"/>
      <c r="H144" s="362"/>
      <c r="I144" s="362"/>
      <c r="J144" s="362"/>
      <c r="K144" s="363"/>
      <c r="L144" s="2"/>
    </row>
    <row r="145" spans="2:12" x14ac:dyDescent="0.25">
      <c r="B145" s="364"/>
      <c r="C145" s="365"/>
      <c r="D145" s="365"/>
      <c r="E145" s="365"/>
      <c r="F145" s="365"/>
      <c r="G145" s="365"/>
      <c r="H145" s="365"/>
      <c r="I145" s="365"/>
      <c r="J145" s="365"/>
      <c r="K145" s="366"/>
      <c r="L145" s="2"/>
    </row>
    <row r="146" spans="2:12" ht="12.75" customHeight="1" x14ac:dyDescent="0.25">
      <c r="B146" s="367" t="s">
        <v>128</v>
      </c>
      <c r="C146" s="368"/>
      <c r="D146" s="368"/>
      <c r="E146" s="368"/>
      <c r="F146" s="368"/>
      <c r="G146" s="368"/>
      <c r="H146" s="368"/>
      <c r="I146" s="368"/>
      <c r="J146" s="368"/>
      <c r="K146" s="369"/>
      <c r="L146" s="2"/>
    </row>
    <row r="147" spans="2:12" x14ac:dyDescent="0.25">
      <c r="B147" s="370"/>
      <c r="C147" s="371"/>
      <c r="D147" s="371"/>
      <c r="E147" s="371"/>
      <c r="F147" s="371"/>
      <c r="G147" s="371"/>
      <c r="H147" s="371"/>
      <c r="I147" s="371"/>
      <c r="J147" s="371"/>
      <c r="K147" s="372"/>
      <c r="L147" s="2"/>
    </row>
    <row r="148" spans="2:12" ht="13" thickBot="1" x14ac:dyDescent="0.3">
      <c r="B148" s="373"/>
      <c r="C148" s="374"/>
      <c r="D148" s="374"/>
      <c r="E148" s="374"/>
      <c r="F148" s="374"/>
      <c r="G148" s="374"/>
      <c r="H148" s="374"/>
      <c r="I148" s="374"/>
      <c r="J148" s="374"/>
      <c r="K148" s="375"/>
      <c r="L148" s="2"/>
    </row>
    <row r="149" spans="2:12" ht="13" x14ac:dyDescent="0.3">
      <c r="B149" s="9"/>
      <c r="C149" s="9"/>
      <c r="D149" s="21"/>
      <c r="E149" s="21"/>
      <c r="F149" s="21"/>
      <c r="G149" s="21"/>
      <c r="H149" s="26"/>
      <c r="I149" s="26"/>
      <c r="J149" s="9"/>
      <c r="K149" s="9"/>
      <c r="L149" s="12"/>
    </row>
    <row r="150" spans="2:12" ht="13" x14ac:dyDescent="0.3">
      <c r="B150" s="9"/>
      <c r="C150" s="9"/>
      <c r="D150" s="21"/>
      <c r="E150" s="21"/>
      <c r="F150" s="21"/>
      <c r="G150" s="21"/>
      <c r="H150" s="26"/>
      <c r="I150" s="26"/>
      <c r="J150" s="9"/>
      <c r="K150" s="9"/>
      <c r="L150" s="12"/>
    </row>
    <row r="151" spans="2:12" ht="13" x14ac:dyDescent="0.3">
      <c r="B151" s="9"/>
      <c r="C151" s="9"/>
      <c r="D151" s="21"/>
      <c r="E151" s="21"/>
      <c r="F151" s="21"/>
      <c r="G151" s="21"/>
      <c r="H151" s="26"/>
      <c r="I151" s="26"/>
      <c r="J151" s="9"/>
      <c r="K151" s="9"/>
      <c r="L151" s="12"/>
    </row>
    <row r="152" spans="2:12" ht="13" x14ac:dyDescent="0.3">
      <c r="B152" s="9"/>
      <c r="C152" s="9"/>
      <c r="D152" s="21"/>
      <c r="E152" s="21"/>
      <c r="F152" s="21"/>
      <c r="G152" s="21"/>
      <c r="H152" s="26"/>
      <c r="I152" s="26"/>
      <c r="J152" s="9"/>
      <c r="K152" s="9"/>
      <c r="L152" s="12"/>
    </row>
    <row r="153" spans="2:12" ht="13" x14ac:dyDescent="0.3">
      <c r="B153" s="9"/>
      <c r="C153" s="9"/>
      <c r="D153" s="21"/>
      <c r="E153" s="21"/>
      <c r="F153" s="21"/>
      <c r="G153" s="21"/>
      <c r="H153" s="26"/>
      <c r="I153" s="26"/>
      <c r="J153" s="9"/>
      <c r="K153" s="9"/>
      <c r="L153" s="12"/>
    </row>
    <row r="154" spans="2:12" ht="13" x14ac:dyDescent="0.3">
      <c r="B154" s="9"/>
      <c r="C154" s="9"/>
      <c r="D154" s="21"/>
      <c r="E154" s="21"/>
      <c r="F154" s="21"/>
      <c r="G154" s="21"/>
      <c r="H154" s="26"/>
      <c r="I154" s="26"/>
      <c r="J154" s="9"/>
      <c r="K154" s="9"/>
      <c r="L154" s="12"/>
    </row>
    <row r="155" spans="2:12" ht="13" x14ac:dyDescent="0.3">
      <c r="B155" s="9"/>
      <c r="C155" s="9"/>
      <c r="D155" s="21"/>
      <c r="E155" s="21"/>
      <c r="F155" s="21"/>
      <c r="G155" s="21"/>
      <c r="H155" s="26"/>
      <c r="I155" s="26"/>
      <c r="J155" s="9"/>
      <c r="K155" s="9"/>
      <c r="L155" s="12"/>
    </row>
    <row r="156" spans="2:12" ht="13" x14ac:dyDescent="0.3">
      <c r="B156" s="9"/>
      <c r="C156" s="9"/>
      <c r="D156" s="21"/>
      <c r="E156" s="21"/>
      <c r="F156" s="21"/>
      <c r="G156" s="21"/>
      <c r="H156" s="26"/>
      <c r="I156" s="26"/>
      <c r="J156" s="9"/>
      <c r="K156" s="9"/>
      <c r="L156" s="12"/>
    </row>
    <row r="157" spans="2:12" ht="13" x14ac:dyDescent="0.3">
      <c r="B157" s="9"/>
      <c r="C157" s="9"/>
      <c r="D157" s="21"/>
      <c r="E157" s="21"/>
      <c r="F157" s="21"/>
      <c r="G157" s="21"/>
      <c r="H157" s="26"/>
      <c r="I157" s="26"/>
      <c r="J157" s="9"/>
      <c r="K157" s="9"/>
      <c r="L157" s="12"/>
    </row>
    <row r="158" spans="2:12" ht="13" x14ac:dyDescent="0.3">
      <c r="B158" s="9"/>
      <c r="C158" s="9"/>
      <c r="D158" s="21"/>
      <c r="E158" s="21"/>
      <c r="F158" s="21"/>
      <c r="G158" s="21"/>
      <c r="H158" s="26"/>
      <c r="I158" s="26"/>
      <c r="J158" s="9"/>
      <c r="K158" s="9"/>
      <c r="L158" s="12"/>
    </row>
    <row r="159" spans="2:12" ht="13" x14ac:dyDescent="0.3">
      <c r="B159" s="9"/>
      <c r="C159" s="9"/>
      <c r="D159" s="21"/>
      <c r="E159" s="21"/>
      <c r="F159" s="21"/>
      <c r="G159" s="21"/>
      <c r="H159" s="26"/>
      <c r="I159" s="26"/>
      <c r="J159" s="9"/>
      <c r="K159" s="9"/>
      <c r="L159" s="12"/>
    </row>
    <row r="160" spans="2:12" ht="13" x14ac:dyDescent="0.3">
      <c r="B160" s="9"/>
      <c r="C160" s="9"/>
      <c r="D160" s="21"/>
      <c r="E160" s="21"/>
      <c r="F160" s="21"/>
      <c r="G160" s="21"/>
      <c r="H160" s="26"/>
      <c r="I160" s="26"/>
      <c r="J160" s="9"/>
      <c r="K160" s="9"/>
      <c r="L160" s="12"/>
    </row>
    <row r="161" spans="2:12" ht="13" x14ac:dyDescent="0.3">
      <c r="B161" s="9"/>
      <c r="C161" s="9"/>
      <c r="D161" s="21"/>
      <c r="E161" s="21"/>
      <c r="F161" s="21"/>
      <c r="G161" s="21"/>
      <c r="H161" s="26"/>
      <c r="I161" s="26"/>
      <c r="J161" s="9"/>
      <c r="K161" s="9"/>
      <c r="L161" s="12"/>
    </row>
    <row r="162" spans="2:12" ht="13" x14ac:dyDescent="0.3">
      <c r="B162" s="9"/>
      <c r="C162" s="9"/>
      <c r="D162" s="21"/>
      <c r="E162" s="21"/>
      <c r="F162" s="21"/>
      <c r="G162" s="21"/>
      <c r="H162" s="26"/>
      <c r="I162" s="26"/>
      <c r="J162" s="9"/>
      <c r="K162" s="9"/>
      <c r="L162" s="12"/>
    </row>
    <row r="163" spans="2:12" ht="13" x14ac:dyDescent="0.3">
      <c r="B163" s="9"/>
      <c r="C163" s="9"/>
      <c r="D163" s="21"/>
      <c r="E163" s="21"/>
      <c r="F163" s="21"/>
      <c r="G163" s="21"/>
      <c r="H163" s="26"/>
      <c r="I163" s="26"/>
      <c r="J163" s="9"/>
      <c r="K163" s="9"/>
      <c r="L163" s="12"/>
    </row>
    <row r="164" spans="2:12" ht="13" x14ac:dyDescent="0.3">
      <c r="B164" s="9"/>
      <c r="C164" s="9"/>
      <c r="D164" s="21"/>
      <c r="E164" s="21"/>
      <c r="F164" s="21"/>
      <c r="G164" s="21"/>
      <c r="H164" s="26"/>
      <c r="I164" s="26"/>
      <c r="J164" s="9"/>
      <c r="K164" s="9"/>
      <c r="L164" s="12"/>
    </row>
    <row r="165" spans="2:12" ht="13" x14ac:dyDescent="0.3">
      <c r="B165" s="9"/>
      <c r="C165" s="9"/>
      <c r="D165" s="21"/>
      <c r="E165" s="21"/>
      <c r="F165" s="21"/>
      <c r="G165" s="21"/>
      <c r="H165" s="26"/>
      <c r="I165" s="26"/>
      <c r="J165" s="9"/>
      <c r="K165" s="9"/>
      <c r="L165" s="12"/>
    </row>
    <row r="166" spans="2:12" ht="13" x14ac:dyDescent="0.3">
      <c r="B166" s="9"/>
      <c r="C166" s="9"/>
      <c r="D166" s="21"/>
      <c r="E166" s="21"/>
      <c r="F166" s="21"/>
      <c r="G166" s="21"/>
      <c r="H166" s="26"/>
      <c r="I166" s="26"/>
      <c r="J166" s="9"/>
      <c r="K166" s="9"/>
      <c r="L166" s="12"/>
    </row>
    <row r="167" spans="2:12" ht="13" x14ac:dyDescent="0.3">
      <c r="B167" s="9"/>
      <c r="C167" s="9"/>
      <c r="D167" s="21"/>
      <c r="E167" s="21"/>
      <c r="F167" s="21"/>
      <c r="G167" s="21"/>
      <c r="H167" s="26"/>
      <c r="I167" s="26"/>
      <c r="J167" s="9"/>
      <c r="K167" s="9"/>
      <c r="L167" s="12"/>
    </row>
    <row r="168" spans="2:12" ht="13" x14ac:dyDescent="0.3">
      <c r="B168" s="9"/>
      <c r="C168" s="9"/>
      <c r="D168" s="21"/>
      <c r="E168" s="21"/>
      <c r="F168" s="21"/>
      <c r="G168" s="21"/>
      <c r="H168" s="26"/>
      <c r="I168" s="26"/>
      <c r="J168" s="9"/>
      <c r="K168" s="9"/>
      <c r="L168" s="12"/>
    </row>
    <row r="169" spans="2:12" ht="13" x14ac:dyDescent="0.3">
      <c r="B169" s="9"/>
      <c r="C169" s="9"/>
      <c r="D169" s="21"/>
      <c r="E169" s="21"/>
      <c r="F169" s="21"/>
      <c r="G169" s="21"/>
      <c r="H169" s="26"/>
      <c r="I169" s="26"/>
      <c r="J169" s="9"/>
      <c r="K169" s="9"/>
      <c r="L169" s="12"/>
    </row>
    <row r="170" spans="2:12" ht="13" x14ac:dyDescent="0.3">
      <c r="B170" s="9"/>
      <c r="C170" s="9"/>
      <c r="D170" s="21"/>
      <c r="E170" s="21"/>
      <c r="F170" s="21"/>
      <c r="G170" s="21"/>
      <c r="H170" s="26"/>
      <c r="I170" s="26"/>
      <c r="J170" s="9"/>
      <c r="K170" s="9"/>
      <c r="L170" s="12"/>
    </row>
    <row r="171" spans="2:12" ht="13" x14ac:dyDescent="0.3">
      <c r="B171" s="9"/>
      <c r="C171" s="9"/>
      <c r="D171" s="21"/>
      <c r="E171" s="21"/>
      <c r="F171" s="21"/>
      <c r="G171" s="21"/>
      <c r="H171" s="26"/>
      <c r="I171" s="26"/>
      <c r="J171" s="9"/>
      <c r="K171" s="9"/>
      <c r="L171" s="12"/>
    </row>
    <row r="172" spans="2:12" ht="13" x14ac:dyDescent="0.3">
      <c r="B172" s="9"/>
      <c r="C172" s="9"/>
      <c r="D172" s="21"/>
      <c r="E172" s="21"/>
      <c r="F172" s="21"/>
      <c r="G172" s="21"/>
      <c r="H172" s="26"/>
      <c r="I172" s="26"/>
      <c r="J172" s="9"/>
      <c r="K172" s="9"/>
      <c r="L172" s="12"/>
    </row>
    <row r="173" spans="2:12" ht="13" x14ac:dyDescent="0.3">
      <c r="B173" s="9"/>
      <c r="C173" s="9"/>
      <c r="D173" s="21"/>
      <c r="E173" s="21"/>
      <c r="F173" s="21"/>
      <c r="G173" s="21"/>
      <c r="H173" s="26"/>
      <c r="I173" s="26"/>
      <c r="J173" s="9"/>
      <c r="K173" s="9"/>
      <c r="L173" s="12"/>
    </row>
    <row r="174" spans="2:12" ht="13" x14ac:dyDescent="0.3">
      <c r="B174" s="9"/>
      <c r="C174" s="9"/>
      <c r="D174" s="21"/>
      <c r="E174" s="21"/>
      <c r="F174" s="21"/>
      <c r="G174" s="21"/>
      <c r="H174" s="26"/>
      <c r="I174" s="26"/>
      <c r="J174" s="9"/>
      <c r="K174" s="9"/>
      <c r="L174" s="12"/>
    </row>
    <row r="175" spans="2:12" ht="13" x14ac:dyDescent="0.3">
      <c r="B175" s="9"/>
      <c r="C175" s="9"/>
      <c r="D175" s="21"/>
      <c r="E175" s="21"/>
      <c r="F175" s="21"/>
      <c r="G175" s="21"/>
      <c r="H175" s="26"/>
      <c r="I175" s="26"/>
      <c r="J175" s="9"/>
      <c r="K175" s="9"/>
      <c r="L175" s="12"/>
    </row>
    <row r="176" spans="2:12" ht="13" x14ac:dyDescent="0.3">
      <c r="B176" s="9"/>
      <c r="C176" s="9"/>
      <c r="D176" s="21"/>
      <c r="E176" s="21"/>
      <c r="F176" s="21"/>
      <c r="G176" s="21"/>
      <c r="H176" s="26"/>
      <c r="I176" s="26"/>
      <c r="J176" s="9"/>
      <c r="K176" s="9"/>
      <c r="L176" s="12"/>
    </row>
    <row r="177" spans="2:12" ht="13" x14ac:dyDescent="0.3">
      <c r="B177" s="9"/>
      <c r="C177" s="9"/>
      <c r="D177" s="21"/>
      <c r="E177" s="21"/>
      <c r="F177" s="21"/>
      <c r="G177" s="21"/>
      <c r="H177" s="26"/>
      <c r="I177" s="26"/>
      <c r="J177" s="9"/>
      <c r="K177" s="9"/>
      <c r="L177" s="12"/>
    </row>
    <row r="178" spans="2:12" ht="13" x14ac:dyDescent="0.3">
      <c r="B178" s="9"/>
      <c r="C178" s="9"/>
      <c r="D178" s="21"/>
      <c r="E178" s="21"/>
      <c r="F178" s="21"/>
      <c r="G178" s="21"/>
      <c r="H178" s="26"/>
      <c r="I178" s="26"/>
      <c r="J178" s="9"/>
      <c r="K178" s="9"/>
      <c r="L178" s="12"/>
    </row>
    <row r="179" spans="2:12" ht="13" x14ac:dyDescent="0.3">
      <c r="B179" s="9"/>
      <c r="C179" s="9"/>
      <c r="D179" s="21"/>
      <c r="E179" s="21"/>
      <c r="F179" s="21"/>
      <c r="G179" s="21"/>
      <c r="H179" s="26"/>
      <c r="I179" s="26"/>
      <c r="J179" s="9"/>
      <c r="K179" s="9"/>
      <c r="L179" s="12"/>
    </row>
    <row r="180" spans="2:12" ht="13" x14ac:dyDescent="0.3">
      <c r="B180" s="9"/>
      <c r="C180" s="9"/>
      <c r="D180" s="21"/>
      <c r="E180" s="21"/>
      <c r="F180" s="21"/>
      <c r="G180" s="21"/>
      <c r="H180" s="26"/>
      <c r="I180" s="26"/>
      <c r="J180" s="9"/>
      <c r="K180" s="9"/>
      <c r="L180" s="12"/>
    </row>
    <row r="181" spans="2:12" ht="13" x14ac:dyDescent="0.3">
      <c r="B181" s="9"/>
      <c r="C181" s="9"/>
      <c r="D181" s="21"/>
      <c r="E181" s="21"/>
      <c r="F181" s="21"/>
      <c r="G181" s="21"/>
      <c r="H181" s="26"/>
      <c r="I181" s="26"/>
      <c r="J181" s="9"/>
      <c r="K181" s="9"/>
      <c r="L181" s="12"/>
    </row>
    <row r="182" spans="2:12" ht="13" x14ac:dyDescent="0.3">
      <c r="B182" s="9"/>
      <c r="C182" s="9"/>
      <c r="D182" s="21"/>
      <c r="E182" s="21"/>
      <c r="F182" s="21"/>
      <c r="G182" s="21"/>
      <c r="H182" s="26"/>
      <c r="I182" s="26"/>
      <c r="J182" s="9"/>
      <c r="K182" s="9"/>
      <c r="L182" s="12"/>
    </row>
    <row r="183" spans="2:12" ht="13" x14ac:dyDescent="0.3">
      <c r="B183" s="9"/>
      <c r="C183" s="9"/>
      <c r="D183" s="21"/>
      <c r="E183" s="21"/>
      <c r="F183" s="21"/>
      <c r="G183" s="21"/>
      <c r="H183" s="26"/>
      <c r="I183" s="26"/>
      <c r="J183" s="9"/>
      <c r="K183" s="9"/>
      <c r="L183" s="12"/>
    </row>
    <row r="184" spans="2:12" ht="13" x14ac:dyDescent="0.3">
      <c r="B184" s="9"/>
      <c r="C184" s="9"/>
      <c r="D184" s="21"/>
      <c r="E184" s="21"/>
      <c r="F184" s="21"/>
      <c r="G184" s="21"/>
      <c r="H184" s="26"/>
      <c r="I184" s="26"/>
      <c r="J184" s="9"/>
      <c r="K184" s="9"/>
      <c r="L184" s="12"/>
    </row>
    <row r="185" spans="2:12" ht="13" x14ac:dyDescent="0.3">
      <c r="B185" s="9"/>
      <c r="C185" s="9"/>
      <c r="D185" s="21"/>
      <c r="E185" s="21"/>
      <c r="F185" s="21"/>
      <c r="G185" s="21"/>
      <c r="H185" s="26"/>
      <c r="I185" s="26"/>
      <c r="J185" s="9"/>
      <c r="K185" s="9"/>
      <c r="L185" s="12"/>
    </row>
    <row r="186" spans="2:12" ht="13" x14ac:dyDescent="0.3">
      <c r="B186" s="9"/>
      <c r="C186" s="9"/>
      <c r="D186" s="21"/>
      <c r="E186" s="21"/>
      <c r="F186" s="21"/>
      <c r="G186" s="21"/>
      <c r="H186" s="26"/>
      <c r="I186" s="26"/>
      <c r="J186" s="9"/>
      <c r="K186" s="9"/>
      <c r="L186" s="12"/>
    </row>
    <row r="187" spans="2:12" ht="13" x14ac:dyDescent="0.3">
      <c r="B187" s="9"/>
      <c r="C187" s="9"/>
      <c r="D187" s="21"/>
      <c r="E187" s="21"/>
      <c r="F187" s="21"/>
      <c r="G187" s="21"/>
      <c r="H187" s="26"/>
      <c r="I187" s="26"/>
      <c r="J187" s="9"/>
      <c r="K187" s="9"/>
      <c r="L187" s="12"/>
    </row>
    <row r="188" spans="2:12" ht="13" x14ac:dyDescent="0.3">
      <c r="B188" s="9"/>
      <c r="C188" s="9"/>
      <c r="D188" s="21"/>
      <c r="E188" s="21"/>
      <c r="F188" s="21"/>
      <c r="G188" s="21"/>
      <c r="H188" s="26"/>
      <c r="I188" s="26"/>
      <c r="J188" s="9"/>
      <c r="K188" s="9"/>
      <c r="L188" s="12"/>
    </row>
    <row r="189" spans="2:12" ht="13" x14ac:dyDescent="0.3">
      <c r="B189" s="9"/>
      <c r="C189" s="9"/>
      <c r="D189" s="21"/>
      <c r="E189" s="21"/>
      <c r="F189" s="21"/>
      <c r="G189" s="21"/>
      <c r="H189" s="26"/>
      <c r="I189" s="26"/>
      <c r="J189" s="9"/>
      <c r="K189" s="9"/>
      <c r="L189" s="12"/>
    </row>
    <row r="190" spans="2:12" ht="13" x14ac:dyDescent="0.3">
      <c r="B190" s="9"/>
      <c r="C190" s="9"/>
      <c r="D190" s="21"/>
      <c r="E190" s="21"/>
      <c r="F190" s="21"/>
      <c r="G190" s="21"/>
      <c r="H190" s="26"/>
      <c r="I190" s="26"/>
      <c r="J190" s="9"/>
      <c r="K190" s="9"/>
      <c r="L190" s="12"/>
    </row>
    <row r="191" spans="2:12" ht="13" x14ac:dyDescent="0.3">
      <c r="B191" s="9"/>
      <c r="C191" s="9"/>
      <c r="D191" s="21"/>
      <c r="E191" s="21"/>
      <c r="F191" s="21"/>
      <c r="G191" s="21"/>
      <c r="H191" s="26"/>
      <c r="I191" s="26"/>
      <c r="J191" s="9"/>
      <c r="K191" s="9"/>
      <c r="L191" s="12"/>
    </row>
    <row r="192" spans="2:12" ht="13" x14ac:dyDescent="0.3">
      <c r="B192" s="9"/>
      <c r="C192" s="9"/>
      <c r="D192" s="21"/>
      <c r="E192" s="21"/>
      <c r="F192" s="21"/>
      <c r="G192" s="21"/>
      <c r="H192" s="26"/>
      <c r="I192" s="26"/>
      <c r="J192" s="9"/>
      <c r="K192" s="9"/>
      <c r="L192" s="12"/>
    </row>
    <row r="193" spans="2:12" ht="13" x14ac:dyDescent="0.3">
      <c r="B193" s="9"/>
      <c r="C193" s="9"/>
      <c r="D193" s="21"/>
      <c r="E193" s="21"/>
      <c r="F193" s="21"/>
      <c r="G193" s="21"/>
      <c r="H193" s="26"/>
      <c r="I193" s="26"/>
      <c r="J193" s="9"/>
      <c r="K193" s="9"/>
      <c r="L193" s="12"/>
    </row>
    <row r="194" spans="2:12" ht="13" x14ac:dyDescent="0.3">
      <c r="B194" s="9"/>
      <c r="C194" s="9"/>
      <c r="D194" s="21"/>
      <c r="E194" s="21"/>
      <c r="F194" s="21"/>
      <c r="G194" s="21"/>
      <c r="H194" s="26"/>
      <c r="I194" s="26"/>
      <c r="J194" s="9"/>
      <c r="K194" s="9"/>
      <c r="L194" s="12"/>
    </row>
    <row r="195" spans="2:12" ht="13" x14ac:dyDescent="0.3">
      <c r="B195" s="9"/>
      <c r="C195" s="9"/>
      <c r="D195" s="21"/>
      <c r="E195" s="21"/>
      <c r="F195" s="21"/>
      <c r="G195" s="21"/>
      <c r="H195" s="26"/>
      <c r="I195" s="26"/>
      <c r="J195" s="9"/>
      <c r="K195" s="9"/>
      <c r="L195" s="12"/>
    </row>
    <row r="196" spans="2:12" ht="13" x14ac:dyDescent="0.3">
      <c r="B196" s="9"/>
      <c r="C196" s="9"/>
      <c r="D196" s="21"/>
      <c r="E196" s="21"/>
      <c r="F196" s="21"/>
      <c r="G196" s="21"/>
      <c r="H196" s="26"/>
      <c r="I196" s="26"/>
      <c r="J196" s="9"/>
      <c r="K196" s="9"/>
      <c r="L196" s="12"/>
    </row>
    <row r="197" spans="2:12" ht="13" x14ac:dyDescent="0.3">
      <c r="B197" s="9"/>
      <c r="C197" s="9"/>
      <c r="D197" s="21"/>
      <c r="E197" s="21"/>
      <c r="F197" s="21"/>
      <c r="G197" s="21"/>
      <c r="H197" s="26"/>
      <c r="I197" s="26"/>
      <c r="J197" s="9"/>
      <c r="K197" s="9"/>
      <c r="L197" s="12"/>
    </row>
    <row r="198" spans="2:12" ht="13" x14ac:dyDescent="0.3">
      <c r="B198" s="9"/>
      <c r="C198" s="9"/>
      <c r="D198" s="21"/>
      <c r="E198" s="21"/>
      <c r="F198" s="21"/>
      <c r="G198" s="21"/>
      <c r="H198" s="26"/>
      <c r="I198" s="26"/>
      <c r="J198" s="9"/>
      <c r="K198" s="9"/>
      <c r="L198" s="12"/>
    </row>
    <row r="199" spans="2:12" ht="13" x14ac:dyDescent="0.3">
      <c r="B199" s="9"/>
      <c r="C199" s="9"/>
      <c r="D199" s="21"/>
      <c r="E199" s="21"/>
      <c r="F199" s="21"/>
      <c r="G199" s="21"/>
      <c r="H199" s="26"/>
      <c r="I199" s="26"/>
      <c r="J199" s="9"/>
      <c r="K199" s="9"/>
      <c r="L199" s="12"/>
    </row>
    <row r="200" spans="2:12" ht="13" x14ac:dyDescent="0.3">
      <c r="B200" s="9"/>
      <c r="C200" s="9"/>
      <c r="D200" s="21"/>
      <c r="E200" s="21"/>
      <c r="F200" s="21"/>
      <c r="G200" s="21"/>
      <c r="H200" s="26"/>
      <c r="I200" s="26"/>
      <c r="J200" s="9"/>
      <c r="K200" s="9"/>
      <c r="L200" s="12"/>
    </row>
    <row r="201" spans="2:12" ht="13" x14ac:dyDescent="0.3">
      <c r="B201" s="9"/>
      <c r="C201" s="9"/>
      <c r="D201" s="21"/>
      <c r="E201" s="21"/>
      <c r="F201" s="21"/>
      <c r="G201" s="21"/>
      <c r="H201" s="26"/>
      <c r="I201" s="26"/>
      <c r="J201" s="9"/>
      <c r="K201" s="9"/>
      <c r="L201" s="12"/>
    </row>
    <row r="202" spans="2:12" ht="13" x14ac:dyDescent="0.3">
      <c r="B202" s="9"/>
      <c r="C202" s="9"/>
      <c r="D202" s="21"/>
      <c r="E202" s="21"/>
      <c r="F202" s="21"/>
      <c r="G202" s="21"/>
      <c r="H202" s="26"/>
      <c r="I202" s="26"/>
      <c r="J202" s="9"/>
      <c r="K202" s="9"/>
      <c r="L202" s="12"/>
    </row>
    <row r="203" spans="2:12" ht="13" x14ac:dyDescent="0.3">
      <c r="B203" s="9"/>
      <c r="C203" s="9"/>
      <c r="D203" s="21"/>
      <c r="E203" s="21"/>
      <c r="F203" s="21"/>
      <c r="G203" s="21"/>
      <c r="H203" s="26"/>
      <c r="I203" s="26"/>
      <c r="J203" s="9"/>
      <c r="K203" s="9"/>
      <c r="L203" s="12"/>
    </row>
    <row r="204" spans="2:12" ht="13" x14ac:dyDescent="0.3">
      <c r="B204" s="9"/>
      <c r="C204" s="9"/>
      <c r="D204" s="21"/>
      <c r="E204" s="21"/>
      <c r="F204" s="21"/>
      <c r="G204" s="21"/>
      <c r="H204" s="26"/>
      <c r="I204" s="26"/>
      <c r="J204" s="9"/>
      <c r="K204" s="9"/>
      <c r="L204" s="12"/>
    </row>
    <row r="205" spans="2:12" ht="13" x14ac:dyDescent="0.3">
      <c r="B205" s="9"/>
      <c r="C205" s="9"/>
      <c r="D205" s="21"/>
      <c r="E205" s="21"/>
      <c r="F205" s="21"/>
      <c r="G205" s="21"/>
      <c r="H205" s="26"/>
      <c r="I205" s="26"/>
      <c r="J205" s="9"/>
      <c r="K205" s="9"/>
      <c r="L205" s="12"/>
    </row>
    <row r="206" spans="2:12" ht="13" x14ac:dyDescent="0.3">
      <c r="B206" s="9"/>
      <c r="C206" s="9"/>
      <c r="D206" s="21"/>
      <c r="E206" s="21"/>
      <c r="F206" s="21"/>
      <c r="G206" s="21"/>
      <c r="H206" s="26"/>
      <c r="I206" s="26"/>
      <c r="J206" s="9"/>
      <c r="K206" s="9"/>
      <c r="L206" s="12"/>
    </row>
    <row r="207" spans="2:12" ht="13" x14ac:dyDescent="0.3">
      <c r="B207" s="9"/>
      <c r="C207" s="9"/>
      <c r="D207" s="21"/>
      <c r="E207" s="21"/>
      <c r="F207" s="21"/>
      <c r="G207" s="21"/>
      <c r="H207" s="26"/>
      <c r="I207" s="26"/>
      <c r="J207" s="9"/>
      <c r="K207" s="9"/>
      <c r="L207" s="12"/>
    </row>
    <row r="208" spans="2:12" ht="13" x14ac:dyDescent="0.3">
      <c r="B208" s="9"/>
      <c r="C208" s="9"/>
      <c r="D208" s="21"/>
      <c r="E208" s="21"/>
      <c r="F208" s="21"/>
      <c r="G208" s="21"/>
      <c r="H208" s="26"/>
      <c r="I208" s="26"/>
      <c r="J208" s="9"/>
      <c r="K208" s="9"/>
      <c r="L208" s="12"/>
    </row>
    <row r="209" spans="2:12" ht="13" x14ac:dyDescent="0.3">
      <c r="B209" s="9"/>
      <c r="C209" s="9"/>
      <c r="D209" s="21"/>
      <c r="E209" s="21"/>
      <c r="F209" s="21"/>
      <c r="G209" s="21"/>
      <c r="H209" s="26"/>
      <c r="I209" s="26"/>
      <c r="J209" s="9"/>
      <c r="K209" s="9"/>
      <c r="L209" s="12"/>
    </row>
    <row r="210" spans="2:12" ht="13" x14ac:dyDescent="0.3">
      <c r="B210" s="9"/>
      <c r="C210" s="9"/>
      <c r="D210" s="21"/>
      <c r="E210" s="21"/>
      <c r="F210" s="21"/>
      <c r="G210" s="21"/>
      <c r="H210" s="26"/>
      <c r="I210" s="26"/>
      <c r="J210" s="9"/>
      <c r="K210" s="9"/>
      <c r="L210" s="12"/>
    </row>
    <row r="211" spans="2:12" ht="13" x14ac:dyDescent="0.3">
      <c r="B211" s="9"/>
      <c r="C211" s="9"/>
      <c r="D211" s="21"/>
      <c r="E211" s="21"/>
      <c r="F211" s="21"/>
      <c r="G211" s="21"/>
      <c r="H211" s="26"/>
      <c r="I211" s="26"/>
      <c r="J211" s="9"/>
      <c r="K211" s="9"/>
      <c r="L211" s="12"/>
    </row>
    <row r="212" spans="2:12" ht="13" x14ac:dyDescent="0.3">
      <c r="B212" s="9"/>
      <c r="C212" s="9"/>
      <c r="D212" s="21"/>
      <c r="E212" s="21"/>
      <c r="F212" s="21"/>
      <c r="G212" s="21"/>
      <c r="H212" s="26"/>
      <c r="I212" s="26"/>
      <c r="J212" s="9"/>
      <c r="K212" s="9"/>
      <c r="L212" s="12"/>
    </row>
    <row r="213" spans="2:12" ht="13" x14ac:dyDescent="0.3">
      <c r="B213" s="9"/>
      <c r="C213" s="9"/>
      <c r="D213" s="21"/>
      <c r="E213" s="21"/>
      <c r="F213" s="21"/>
      <c r="G213" s="21"/>
      <c r="H213" s="26"/>
      <c r="I213" s="26"/>
      <c r="J213" s="9"/>
      <c r="K213" s="9"/>
      <c r="L213" s="12"/>
    </row>
    <row r="214" spans="2:12" ht="13" x14ac:dyDescent="0.3">
      <c r="B214" s="9"/>
      <c r="C214" s="9"/>
      <c r="D214" s="21"/>
      <c r="E214" s="21"/>
      <c r="F214" s="21"/>
      <c r="G214" s="21"/>
      <c r="H214" s="26"/>
      <c r="I214" s="26"/>
      <c r="J214" s="9"/>
      <c r="K214" s="9"/>
      <c r="L214" s="12"/>
    </row>
    <row r="215" spans="2:12" ht="13" x14ac:dyDescent="0.3">
      <c r="B215" s="9"/>
      <c r="C215" s="9"/>
      <c r="D215" s="21"/>
      <c r="E215" s="21"/>
      <c r="F215" s="21"/>
      <c r="G215" s="21"/>
      <c r="H215" s="26"/>
      <c r="I215" s="26"/>
      <c r="J215" s="9"/>
      <c r="K215" s="9"/>
      <c r="L215" s="12"/>
    </row>
    <row r="216" spans="2:12" ht="13" x14ac:dyDescent="0.3">
      <c r="B216" s="9"/>
      <c r="C216" s="9"/>
      <c r="D216" s="21"/>
      <c r="E216" s="21"/>
      <c r="F216" s="21"/>
      <c r="G216" s="21"/>
      <c r="H216" s="26"/>
      <c r="I216" s="26"/>
      <c r="J216" s="9"/>
      <c r="K216" s="9"/>
      <c r="L216" s="12"/>
    </row>
    <row r="217" spans="2:12" ht="13" x14ac:dyDescent="0.3">
      <c r="B217" s="9"/>
      <c r="C217" s="9"/>
      <c r="D217" s="21"/>
      <c r="E217" s="21"/>
      <c r="F217" s="21"/>
      <c r="G217" s="21"/>
      <c r="H217" s="26"/>
      <c r="I217" s="26"/>
      <c r="J217" s="9"/>
      <c r="K217" s="9"/>
      <c r="L217" s="12"/>
    </row>
    <row r="218" spans="2:12" ht="13" x14ac:dyDescent="0.3">
      <c r="B218" s="9"/>
      <c r="C218" s="9"/>
      <c r="D218" s="21"/>
      <c r="E218" s="21"/>
      <c r="F218" s="21"/>
      <c r="G218" s="21"/>
      <c r="H218" s="26"/>
      <c r="I218" s="26"/>
      <c r="J218" s="9"/>
      <c r="K218" s="9"/>
      <c r="L218" s="12"/>
    </row>
    <row r="219" spans="2:12" ht="13" x14ac:dyDescent="0.3">
      <c r="B219" s="9"/>
      <c r="C219" s="9"/>
      <c r="D219" s="21"/>
      <c r="E219" s="21"/>
      <c r="F219" s="21"/>
      <c r="G219" s="21"/>
      <c r="H219" s="26"/>
      <c r="I219" s="26"/>
      <c r="J219" s="9"/>
      <c r="K219" s="9"/>
      <c r="L219" s="12"/>
    </row>
    <row r="220" spans="2:12" ht="13" x14ac:dyDescent="0.3">
      <c r="B220" s="9"/>
      <c r="C220" s="9"/>
      <c r="D220" s="21"/>
      <c r="E220" s="21"/>
      <c r="F220" s="21"/>
      <c r="G220" s="21"/>
      <c r="H220" s="26"/>
      <c r="I220" s="26"/>
      <c r="J220" s="9"/>
      <c r="K220" s="9"/>
      <c r="L220" s="12"/>
    </row>
    <row r="221" spans="2:12" ht="13" x14ac:dyDescent="0.3">
      <c r="B221" s="9"/>
      <c r="C221" s="9"/>
      <c r="D221" s="21"/>
      <c r="E221" s="21"/>
      <c r="F221" s="21"/>
      <c r="G221" s="21"/>
      <c r="H221" s="26"/>
      <c r="I221" s="26"/>
      <c r="J221" s="9"/>
      <c r="K221" s="9"/>
      <c r="L221" s="12"/>
    </row>
    <row r="222" spans="2:12" ht="13" x14ac:dyDescent="0.3">
      <c r="B222" s="9"/>
      <c r="C222" s="9"/>
      <c r="D222" s="21"/>
      <c r="E222" s="21"/>
      <c r="F222" s="21"/>
      <c r="G222" s="21"/>
      <c r="H222" s="26"/>
      <c r="I222" s="26"/>
      <c r="J222" s="9"/>
      <c r="K222" s="9"/>
      <c r="L222" s="12"/>
    </row>
    <row r="223" spans="2:12" ht="13" x14ac:dyDescent="0.3">
      <c r="B223" s="9"/>
      <c r="C223" s="9"/>
      <c r="D223" s="21"/>
      <c r="E223" s="21"/>
      <c r="F223" s="21"/>
      <c r="G223" s="21"/>
      <c r="H223" s="26"/>
      <c r="I223" s="26"/>
      <c r="J223" s="9"/>
      <c r="K223" s="9"/>
      <c r="L223" s="12"/>
    </row>
    <row r="224" spans="2:12" ht="13" x14ac:dyDescent="0.3">
      <c r="B224" s="9"/>
      <c r="C224" s="9"/>
      <c r="D224" s="21"/>
      <c r="E224" s="21"/>
      <c r="F224" s="21"/>
      <c r="G224" s="21"/>
      <c r="H224" s="26"/>
      <c r="I224" s="26"/>
      <c r="J224" s="9"/>
      <c r="K224" s="9"/>
      <c r="L224" s="12"/>
    </row>
    <row r="225" spans="2:12" ht="13" x14ac:dyDescent="0.3">
      <c r="B225" s="9"/>
      <c r="C225" s="9"/>
      <c r="D225" s="21"/>
      <c r="E225" s="21"/>
      <c r="F225" s="21"/>
      <c r="G225" s="21"/>
      <c r="H225" s="26"/>
      <c r="I225" s="26"/>
      <c r="J225" s="9"/>
      <c r="K225" s="9"/>
      <c r="L225" s="12"/>
    </row>
    <row r="226" spans="2:12" ht="13" x14ac:dyDescent="0.3">
      <c r="B226" s="9"/>
      <c r="C226" s="9"/>
      <c r="D226" s="21"/>
      <c r="E226" s="21"/>
      <c r="F226" s="21"/>
      <c r="G226" s="21"/>
      <c r="H226" s="26"/>
      <c r="I226" s="26"/>
      <c r="J226" s="9"/>
      <c r="K226" s="9"/>
      <c r="L226" s="12"/>
    </row>
    <row r="227" spans="2:12" ht="13" x14ac:dyDescent="0.3">
      <c r="B227" s="9"/>
      <c r="C227" s="9"/>
      <c r="D227" s="21"/>
      <c r="E227" s="21"/>
      <c r="F227" s="21"/>
      <c r="G227" s="21"/>
      <c r="H227" s="26"/>
      <c r="I227" s="26"/>
      <c r="J227" s="9"/>
      <c r="K227" s="9"/>
      <c r="L227" s="12"/>
    </row>
    <row r="228" spans="2:12" ht="13" x14ac:dyDescent="0.3">
      <c r="B228" s="9"/>
      <c r="C228" s="9"/>
      <c r="D228" s="21"/>
      <c r="E228" s="21"/>
      <c r="F228" s="21"/>
      <c r="G228" s="21"/>
      <c r="H228" s="26"/>
      <c r="I228" s="26"/>
      <c r="J228" s="9"/>
      <c r="K228" s="9"/>
      <c r="L228" s="12"/>
    </row>
    <row r="229" spans="2:12" ht="13" x14ac:dyDescent="0.3">
      <c r="B229" s="9"/>
      <c r="C229" s="9"/>
      <c r="D229" s="21"/>
      <c r="E229" s="21"/>
      <c r="F229" s="21"/>
      <c r="G229" s="21"/>
      <c r="H229" s="26"/>
      <c r="I229" s="26"/>
      <c r="J229" s="9"/>
      <c r="K229" s="9"/>
      <c r="L229" s="12"/>
    </row>
    <row r="230" spans="2:12" ht="13" x14ac:dyDescent="0.3">
      <c r="B230" s="9"/>
      <c r="C230" s="9"/>
      <c r="D230" s="21"/>
      <c r="E230" s="21"/>
      <c r="F230" s="21"/>
      <c r="G230" s="21"/>
      <c r="H230" s="26"/>
      <c r="I230" s="26"/>
      <c r="J230" s="9"/>
      <c r="K230" s="9"/>
      <c r="L230" s="12"/>
    </row>
    <row r="231" spans="2:12" ht="13" x14ac:dyDescent="0.3">
      <c r="B231" s="9"/>
      <c r="C231" s="9"/>
      <c r="D231" s="21"/>
      <c r="E231" s="21"/>
      <c r="F231" s="21"/>
      <c r="G231" s="21"/>
      <c r="H231" s="26"/>
      <c r="I231" s="26"/>
      <c r="J231" s="9"/>
      <c r="K231" s="9"/>
      <c r="L231" s="12"/>
    </row>
    <row r="232" spans="2:12" ht="13" x14ac:dyDescent="0.3">
      <c r="B232" s="9"/>
      <c r="C232" s="9"/>
      <c r="D232" s="21"/>
      <c r="E232" s="21"/>
      <c r="F232" s="21"/>
      <c r="G232" s="21"/>
      <c r="H232" s="26"/>
      <c r="I232" s="26"/>
      <c r="J232" s="9"/>
      <c r="K232" s="9"/>
      <c r="L232" s="12"/>
    </row>
    <row r="233" spans="2:12" ht="13" x14ac:dyDescent="0.3">
      <c r="B233" s="9"/>
      <c r="C233" s="9"/>
      <c r="D233" s="21"/>
      <c r="E233" s="21"/>
      <c r="F233" s="21"/>
      <c r="G233" s="21"/>
      <c r="H233" s="26"/>
      <c r="I233" s="26"/>
      <c r="J233" s="9"/>
      <c r="K233" s="9"/>
      <c r="L233" s="12"/>
    </row>
    <row r="234" spans="2:12" ht="13" x14ac:dyDescent="0.3">
      <c r="B234" s="9"/>
      <c r="C234" s="9"/>
      <c r="D234" s="21"/>
      <c r="E234" s="21"/>
      <c r="F234" s="21"/>
      <c r="G234" s="21"/>
      <c r="H234" s="26"/>
      <c r="I234" s="26"/>
      <c r="J234" s="9"/>
      <c r="K234" s="9"/>
      <c r="L234" s="12"/>
    </row>
    <row r="235" spans="2:12" ht="13" x14ac:dyDescent="0.3">
      <c r="B235" s="9"/>
      <c r="C235" s="9"/>
      <c r="D235" s="21"/>
      <c r="E235" s="21"/>
      <c r="F235" s="21"/>
      <c r="G235" s="21"/>
      <c r="H235" s="26"/>
      <c r="I235" s="26"/>
      <c r="J235" s="9"/>
      <c r="K235" s="9"/>
      <c r="L235" s="12"/>
    </row>
    <row r="236" spans="2:12" ht="13" x14ac:dyDescent="0.3">
      <c r="B236" s="9"/>
      <c r="C236" s="9"/>
      <c r="D236" s="21"/>
      <c r="E236" s="21"/>
      <c r="F236" s="21"/>
      <c r="G236" s="21"/>
      <c r="H236" s="26"/>
      <c r="I236" s="26"/>
      <c r="J236" s="9"/>
      <c r="K236" s="9"/>
      <c r="L236" s="12"/>
    </row>
    <row r="237" spans="2:12" ht="13" x14ac:dyDescent="0.3">
      <c r="B237" s="9"/>
      <c r="C237" s="9"/>
      <c r="D237" s="21"/>
      <c r="E237" s="21"/>
      <c r="F237" s="21"/>
      <c r="G237" s="21"/>
      <c r="H237" s="26"/>
      <c r="I237" s="26"/>
      <c r="J237" s="9"/>
      <c r="K237" s="9"/>
      <c r="L237" s="12"/>
    </row>
    <row r="238" spans="2:12" ht="13" x14ac:dyDescent="0.3">
      <c r="B238" s="9"/>
      <c r="C238" s="9"/>
      <c r="D238" s="21"/>
      <c r="E238" s="21"/>
      <c r="F238" s="21"/>
      <c r="G238" s="21"/>
      <c r="H238" s="26"/>
      <c r="I238" s="26"/>
      <c r="J238" s="9"/>
      <c r="K238" s="9"/>
      <c r="L238" s="12"/>
    </row>
    <row r="239" spans="2:12" ht="13" x14ac:dyDescent="0.3">
      <c r="B239" s="9"/>
      <c r="C239" s="9"/>
      <c r="D239" s="21"/>
      <c r="E239" s="21"/>
      <c r="F239" s="21"/>
      <c r="G239" s="21"/>
      <c r="H239" s="26"/>
      <c r="I239" s="26"/>
      <c r="J239" s="9"/>
      <c r="K239" s="9"/>
      <c r="L239" s="12"/>
    </row>
    <row r="240" spans="2:12" ht="13" x14ac:dyDescent="0.3">
      <c r="B240" s="9"/>
      <c r="C240" s="9"/>
      <c r="D240" s="21"/>
      <c r="E240" s="21"/>
      <c r="F240" s="21"/>
      <c r="K240" s="9"/>
      <c r="L240" s="12"/>
    </row>
    <row r="241" spans="2:12" ht="13" x14ac:dyDescent="0.3">
      <c r="B241" s="9"/>
      <c r="C241" s="9"/>
      <c r="D241" s="21"/>
      <c r="E241" s="21"/>
      <c r="F241" s="21"/>
      <c r="K241" s="9"/>
      <c r="L241" s="12"/>
    </row>
    <row r="242" spans="2:12" ht="13" x14ac:dyDescent="0.3">
      <c r="B242" s="9"/>
      <c r="C242" s="9"/>
      <c r="D242" s="21"/>
      <c r="E242" s="21"/>
      <c r="F242" s="21"/>
      <c r="K242" s="9"/>
      <c r="L242" s="12"/>
    </row>
  </sheetData>
  <mergeCells count="137">
    <mergeCell ref="B4:L4"/>
    <mergeCell ref="B21:C21"/>
    <mergeCell ref="B24:C24"/>
    <mergeCell ref="B20:L20"/>
    <mergeCell ref="B59:C59"/>
    <mergeCell ref="B5:L5"/>
    <mergeCell ref="C11:L11"/>
    <mergeCell ref="C12:L12"/>
    <mergeCell ref="C13:L13"/>
    <mergeCell ref="C15:L15"/>
    <mergeCell ref="B45:H45"/>
    <mergeCell ref="B32:J32"/>
    <mergeCell ref="B34:C34"/>
    <mergeCell ref="B7:L7"/>
    <mergeCell ref="B40:C40"/>
    <mergeCell ref="B41:C41"/>
    <mergeCell ref="B47:C47"/>
    <mergeCell ref="B28:G28"/>
    <mergeCell ref="B8:L8"/>
    <mergeCell ref="B9:L9"/>
    <mergeCell ref="B10:J10"/>
    <mergeCell ref="B19:L19"/>
    <mergeCell ref="B23:G23"/>
    <mergeCell ref="B33:C33"/>
    <mergeCell ref="B25:C25"/>
    <mergeCell ref="B30:C30"/>
    <mergeCell ref="B46:C46"/>
    <mergeCell ref="D90:E90"/>
    <mergeCell ref="B42:C42"/>
    <mergeCell ref="B43:C43"/>
    <mergeCell ref="B51:J51"/>
    <mergeCell ref="B56:J56"/>
    <mergeCell ref="B58:J58"/>
    <mergeCell ref="B68:L68"/>
    <mergeCell ref="B39:J39"/>
    <mergeCell ref="B53:C53"/>
    <mergeCell ref="B52:C52"/>
    <mergeCell ref="B66:C66"/>
    <mergeCell ref="B67:L67"/>
    <mergeCell ref="B55:J55"/>
    <mergeCell ref="F88:G88"/>
    <mergeCell ref="B60:C60"/>
    <mergeCell ref="B62:G62"/>
    <mergeCell ref="B26:C26"/>
    <mergeCell ref="B114:C114"/>
    <mergeCell ref="B113:C113"/>
    <mergeCell ref="B112:C112"/>
    <mergeCell ref="B115:C115"/>
    <mergeCell ref="B111:C111"/>
    <mergeCell ref="B110:C110"/>
    <mergeCell ref="G106:H106"/>
    <mergeCell ref="G105:H105"/>
    <mergeCell ref="I119:J119"/>
    <mergeCell ref="G99:H99"/>
    <mergeCell ref="B98:F98"/>
    <mergeCell ref="G102:H102"/>
    <mergeCell ref="G101:H101"/>
    <mergeCell ref="C106:E106"/>
    <mergeCell ref="G107:L107"/>
    <mergeCell ref="B108:L108"/>
    <mergeCell ref="G100:H100"/>
    <mergeCell ref="G103:H103"/>
    <mergeCell ref="C14:L14"/>
    <mergeCell ref="N22:O22"/>
    <mergeCell ref="N23:O23"/>
    <mergeCell ref="N24:O24"/>
    <mergeCell ref="N25:O25"/>
    <mergeCell ref="G104:H104"/>
    <mergeCell ref="F93:G93"/>
    <mergeCell ref="D89:E89"/>
    <mergeCell ref="F91:G91"/>
    <mergeCell ref="G95:L95"/>
    <mergeCell ref="B97:D97"/>
    <mergeCell ref="B63:C63"/>
    <mergeCell ref="B37:C37"/>
    <mergeCell ref="F90:G90"/>
    <mergeCell ref="B96:L96"/>
    <mergeCell ref="B64:C64"/>
    <mergeCell ref="F89:G89"/>
    <mergeCell ref="D92:E92"/>
    <mergeCell ref="D91:E91"/>
    <mergeCell ref="F92:G92"/>
    <mergeCell ref="F94:G94"/>
    <mergeCell ref="B65:C65"/>
    <mergeCell ref="E97:J97"/>
    <mergeCell ref="G98:H98"/>
    <mergeCell ref="N26:O26"/>
    <mergeCell ref="B87:J87"/>
    <mergeCell ref="B35:C35"/>
    <mergeCell ref="B48:C48"/>
    <mergeCell ref="B49:C49"/>
    <mergeCell ref="B54:C54"/>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B29:C29"/>
    <mergeCell ref="B131:H131"/>
    <mergeCell ref="B132:H132"/>
    <mergeCell ref="B135:C135"/>
    <mergeCell ref="B144:K145"/>
    <mergeCell ref="B146:K148"/>
    <mergeCell ref="I124:J124"/>
    <mergeCell ref="I129:J129"/>
    <mergeCell ref="I125:J125"/>
    <mergeCell ref="I126:J126"/>
    <mergeCell ref="I127:J127"/>
    <mergeCell ref="I130:J130"/>
    <mergeCell ref="I131:J131"/>
    <mergeCell ref="I132:J132"/>
    <mergeCell ref="H136:I136"/>
    <mergeCell ref="H134:I135"/>
    <mergeCell ref="D135:E135"/>
    <mergeCell ref="F135:G135"/>
    <mergeCell ref="B130:H130"/>
    <mergeCell ref="B120:H120"/>
    <mergeCell ref="B121:H121"/>
    <mergeCell ref="B122:H122"/>
    <mergeCell ref="B125:H125"/>
    <mergeCell ref="B126:H126"/>
    <mergeCell ref="B127:H127"/>
    <mergeCell ref="I120:J120"/>
    <mergeCell ref="I121:J121"/>
    <mergeCell ref="I122:J122"/>
  </mergeCells>
  <phoneticPr fontId="0" type="noConversion"/>
  <conditionalFormatting sqref="L30 L34 L25">
    <cfRule type="containsText" dxfId="46" priority="154" stopIfTrue="1" operator="containsText" text="Superou">
      <formula>NOT(ISERROR(SEARCH("Superou",L25)))</formula>
    </cfRule>
    <cfRule type="containsText" dxfId="45" priority="155" stopIfTrue="1" operator="containsText" text="Não atingiu">
      <formula>NOT(ISERROR(SEARCH("Não atingiu",L25)))</formula>
    </cfRule>
    <cfRule type="expression" dxfId="44" priority="156" stopIfTrue="1">
      <formula>LEFT(L25,7)="Atingiu"</formula>
    </cfRule>
  </conditionalFormatting>
  <conditionalFormatting sqref="L60">
    <cfRule type="containsText" dxfId="43" priority="121" stopIfTrue="1" operator="containsText" text="Superou">
      <formula>NOT(ISERROR(SEARCH("Superou",L60)))</formula>
    </cfRule>
    <cfRule type="containsText" dxfId="42" priority="122" stopIfTrue="1" operator="containsText" text="Não atingiu">
      <formula>NOT(ISERROR(SEARCH("Não atingiu",L60)))</formula>
    </cfRule>
    <cfRule type="expression" dxfId="41" priority="123" stopIfTrue="1">
      <formula>LEFT(L60,7)="Atingiu"</formula>
    </cfRule>
  </conditionalFormatting>
  <conditionalFormatting sqref="L47">
    <cfRule type="containsText" dxfId="40" priority="73" stopIfTrue="1" operator="containsText" text="Superou">
      <formula>NOT(ISERROR(SEARCH("Superou",L47)))</formula>
    </cfRule>
    <cfRule type="containsText" dxfId="39" priority="74" stopIfTrue="1" operator="containsText" text="Não atingiu">
      <formula>NOT(ISERROR(SEARCH("Não atingiu",L47)))</formula>
    </cfRule>
    <cfRule type="expression" dxfId="38" priority="75" stopIfTrue="1">
      <formula>LEFT(L47,7)="Atingiu"</formula>
    </cfRule>
  </conditionalFormatting>
  <conditionalFormatting sqref="L41">
    <cfRule type="containsText" dxfId="37" priority="58" stopIfTrue="1" operator="containsText" text="Superou">
      <formula>NOT(ISERROR(SEARCH("Superou",L41)))</formula>
    </cfRule>
    <cfRule type="containsText" dxfId="36" priority="59" stopIfTrue="1" operator="containsText" text="Não atingiu">
      <formula>NOT(ISERROR(SEARCH("Não atingiu",L41)))</formula>
    </cfRule>
    <cfRule type="expression" dxfId="35" priority="60" stopIfTrue="1">
      <formula>LEFT(L41,7)="Atingiu"</formula>
    </cfRule>
  </conditionalFormatting>
  <conditionalFormatting sqref="L53">
    <cfRule type="containsText" dxfId="34" priority="49" stopIfTrue="1" operator="containsText" text="Superou">
      <formula>NOT(ISERROR(SEARCH("Superou",L53)))</formula>
    </cfRule>
    <cfRule type="containsText" dxfId="33" priority="50" stopIfTrue="1" operator="containsText" text="Não atingiu">
      <formula>NOT(ISERROR(SEARCH("Não atingiu",L53)))</formula>
    </cfRule>
    <cfRule type="expression" dxfId="32" priority="51" stopIfTrue="1">
      <formula>LEFT(L53,7)="Atingiu"</formula>
    </cfRule>
  </conditionalFormatting>
  <conditionalFormatting sqref="L64">
    <cfRule type="containsText" dxfId="31" priority="43" stopIfTrue="1" operator="containsText" text="Superou">
      <formula>NOT(ISERROR(SEARCH("Superou",L64)))</formula>
    </cfRule>
    <cfRule type="containsText" dxfId="30" priority="44" stopIfTrue="1" operator="containsText" text="Não atingiu">
      <formula>NOT(ISERROR(SEARCH("Não atingiu",L64)))</formula>
    </cfRule>
    <cfRule type="expression" dxfId="29" priority="45" stopIfTrue="1">
      <formula>LEFT(L64,7)="Atingiu"</formula>
    </cfRule>
  </conditionalFormatting>
  <conditionalFormatting sqref="L66">
    <cfRule type="containsText" dxfId="28" priority="40" stopIfTrue="1" operator="containsText" text="Superou">
      <formula>NOT(ISERROR(SEARCH("Superou",L66)))</formula>
    </cfRule>
    <cfRule type="containsText" dxfId="27" priority="41" stopIfTrue="1" operator="containsText" text="Não atingiu">
      <formula>NOT(ISERROR(SEARCH("Não atingiu",L66)))</formula>
    </cfRule>
    <cfRule type="expression" dxfId="26" priority="42" stopIfTrue="1">
      <formula>LEFT(L66,7)="Atingiu"</formula>
    </cfRule>
  </conditionalFormatting>
  <conditionalFormatting sqref="L42">
    <cfRule type="containsText" dxfId="25" priority="37" stopIfTrue="1" operator="containsText" text="Superou">
      <formula>NOT(ISERROR(SEARCH("Superou",L42)))</formula>
    </cfRule>
    <cfRule type="containsText" dxfId="24" priority="38" stopIfTrue="1" operator="containsText" text="Não atingiu">
      <formula>NOT(ISERROR(SEARCH("Não atingiu",L42)))</formula>
    </cfRule>
    <cfRule type="expression" dxfId="23" priority="39" stopIfTrue="1">
      <formula>LEFT(L42,7)="Atingiu"</formula>
    </cfRule>
  </conditionalFormatting>
  <conditionalFormatting sqref="L43">
    <cfRule type="containsText" dxfId="22" priority="34" stopIfTrue="1" operator="containsText" text="Superou">
      <formula>NOT(ISERROR(SEARCH("Superou",L43)))</formula>
    </cfRule>
    <cfRule type="containsText" dxfId="21" priority="35" stopIfTrue="1" operator="containsText" text="Não atingiu">
      <formula>NOT(ISERROR(SEARCH("Não atingiu",L43)))</formula>
    </cfRule>
    <cfRule type="expression" dxfId="20" priority="36" stopIfTrue="1">
      <formula>LEFT(L43,7)="Atingiu"</formula>
    </cfRule>
  </conditionalFormatting>
  <conditionalFormatting sqref="L65">
    <cfRule type="containsText" dxfId="19" priority="16" stopIfTrue="1" operator="containsText" text="Superou">
      <formula>NOT(ISERROR(SEARCH("Superou",L65)))</formula>
    </cfRule>
    <cfRule type="containsText" dxfId="18" priority="17" stopIfTrue="1" operator="containsText" text="Não atingiu">
      <formula>NOT(ISERROR(SEARCH("Não atingiu",L65)))</formula>
    </cfRule>
    <cfRule type="expression" dxfId="17" priority="18" stopIfTrue="1">
      <formula>LEFT(L65,7)="Atingiu"</formula>
    </cfRule>
  </conditionalFormatting>
  <conditionalFormatting sqref="L26">
    <cfRule type="containsText" dxfId="16" priority="13" stopIfTrue="1" operator="containsText" text="Superou">
      <formula>NOT(ISERROR(SEARCH("Superou",L26)))</formula>
    </cfRule>
    <cfRule type="containsText" dxfId="15" priority="14" stopIfTrue="1" operator="containsText" text="Não atingiu">
      <formula>NOT(ISERROR(SEARCH("Não atingiu",L26)))</formula>
    </cfRule>
    <cfRule type="expression" dxfId="14" priority="15" stopIfTrue="1">
      <formula>LEFT(L26,7)="Atingiu"</formula>
    </cfRule>
  </conditionalFormatting>
  <conditionalFormatting sqref="L35">
    <cfRule type="containsText" dxfId="13" priority="10" stopIfTrue="1" operator="containsText" text="Superou">
      <formula>NOT(ISERROR(SEARCH("Superou",L35)))</formula>
    </cfRule>
    <cfRule type="containsText" dxfId="12" priority="11" stopIfTrue="1" operator="containsText" text="Não atingiu">
      <formula>NOT(ISERROR(SEARCH("Não atingiu",L35)))</formula>
    </cfRule>
    <cfRule type="expression" dxfId="11" priority="12" stopIfTrue="1">
      <formula>LEFT(L35,7)="Atingiu"</formula>
    </cfRule>
  </conditionalFormatting>
  <conditionalFormatting sqref="L48">
    <cfRule type="containsText" dxfId="10" priority="7" stopIfTrue="1" operator="containsText" text="Superou">
      <formula>NOT(ISERROR(SEARCH("Superou",L48)))</formula>
    </cfRule>
    <cfRule type="containsText" dxfId="9" priority="8" stopIfTrue="1" operator="containsText" text="Não atingiu">
      <formula>NOT(ISERROR(SEARCH("Não atingiu",L48)))</formula>
    </cfRule>
    <cfRule type="expression" dxfId="8" priority="9" stopIfTrue="1">
      <formula>LEFT(L48,7)="Atingiu"</formula>
    </cfRule>
  </conditionalFormatting>
  <conditionalFormatting sqref="L49">
    <cfRule type="containsText" dxfId="7" priority="4" stopIfTrue="1" operator="containsText" text="Superou">
      <formula>NOT(ISERROR(SEARCH("Superou",L49)))</formula>
    </cfRule>
    <cfRule type="containsText" dxfId="6" priority="5" stopIfTrue="1" operator="containsText" text="Não atingiu">
      <formula>NOT(ISERROR(SEARCH("Não atingiu",L49)))</formula>
    </cfRule>
    <cfRule type="expression" dxfId="5" priority="6" stopIfTrue="1">
      <formula>LEFT(L49,7)="Atingiu"</formula>
    </cfRule>
  </conditionalFormatting>
  <conditionalFormatting sqref="L54">
    <cfRule type="containsText" dxfId="4" priority="1" stopIfTrue="1" operator="containsText" text="Superou">
      <formula>NOT(ISERROR(SEARCH("Superou",L54)))</formula>
    </cfRule>
    <cfRule type="containsText" dxfId="3" priority="2" stopIfTrue="1" operator="containsText" text="Não atingiu">
      <formula>NOT(ISERROR(SEARCH("Não atingiu",L54)))</formula>
    </cfRule>
    <cfRule type="expression" dxfId="2" priority="3" stopIfTrue="1">
      <formula>LEFT(L54,7)="Atingiu"</formula>
    </cfRule>
  </conditionalFormatting>
  <printOptions horizontalCentered="1"/>
  <pageMargins left="0" right="0" top="7.874015748031496E-2" bottom="7.874015748031496E-2" header="7.874015748031496E-2" footer="7.874015748031496E-2"/>
  <pageSetup paperSize="8" fitToHeight="0" orientation="landscape" r:id="rId1"/>
  <headerFooter alignWithMargins="0">
    <oddFooter>&amp;LQUAR 2021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11F1B-6EBF-418A-9DDE-E6B6BC132B47}">
  <dimension ref="A3:J40"/>
  <sheetViews>
    <sheetView topLeftCell="A19" workbookViewId="0">
      <selection activeCell="E25" sqref="E25:E26"/>
    </sheetView>
  </sheetViews>
  <sheetFormatPr defaultRowHeight="12.5" x14ac:dyDescent="0.25"/>
  <cols>
    <col min="1" max="1" width="22.1796875" customWidth="1"/>
    <col min="2" max="6" width="16" customWidth="1"/>
    <col min="8" max="8" width="14.81640625" customWidth="1"/>
    <col min="9" max="9" width="31.1796875" customWidth="1"/>
    <col min="10" max="10" width="14.54296875" bestFit="1" customWidth="1"/>
  </cols>
  <sheetData>
    <row r="3" spans="1:10" ht="13" thickBot="1" x14ac:dyDescent="0.3"/>
    <row r="4" spans="1:10" ht="13" thickBot="1" x14ac:dyDescent="0.3">
      <c r="A4" s="490" t="s">
        <v>129</v>
      </c>
      <c r="B4" s="491"/>
      <c r="C4" s="491"/>
      <c r="D4" s="491"/>
      <c r="E4" s="492"/>
    </row>
    <row r="5" spans="1:10" ht="39.75" customHeight="1" x14ac:dyDescent="0.25">
      <c r="A5" s="493" t="s">
        <v>130</v>
      </c>
      <c r="B5" s="495" t="s">
        <v>131</v>
      </c>
      <c r="C5" s="495" t="s">
        <v>132</v>
      </c>
      <c r="D5" s="495" t="s">
        <v>133</v>
      </c>
      <c r="E5" s="497" t="s">
        <v>84</v>
      </c>
    </row>
    <row r="6" spans="1:10" ht="13" thickBot="1" x14ac:dyDescent="0.3">
      <c r="A6" s="494"/>
      <c r="B6" s="496"/>
      <c r="C6" s="496"/>
      <c r="D6" s="496" t="s">
        <v>134</v>
      </c>
      <c r="E6" s="498"/>
    </row>
    <row r="7" spans="1:10" ht="13" thickBot="1" x14ac:dyDescent="0.3">
      <c r="A7" s="252" t="s">
        <v>89</v>
      </c>
      <c r="B7" s="256">
        <f>331688+144951</f>
        <v>476639</v>
      </c>
      <c r="C7" s="256">
        <f>48319+57490</f>
        <v>105809</v>
      </c>
      <c r="D7" s="256">
        <f>244291+121550+1400+21014+22795+32337+32336+6260+7200+950+1200+500+335+38183+76348</f>
        <v>606699</v>
      </c>
      <c r="E7" s="256">
        <f>SUM(B7:D7)</f>
        <v>1189147</v>
      </c>
      <c r="I7" s="264" t="s">
        <v>131</v>
      </c>
      <c r="J7" s="265">
        <v>0.20773906342888723</v>
      </c>
    </row>
    <row r="8" spans="1:10" ht="13" thickBot="1" x14ac:dyDescent="0.3">
      <c r="A8" s="254" t="s">
        <v>135</v>
      </c>
      <c r="B8" s="256"/>
      <c r="C8" s="256">
        <f>100000+3500000</f>
        <v>3600000</v>
      </c>
      <c r="D8" s="256">
        <f>1000+850+9000+500+4000+1200+1500+7500+2000+6800+36000+8000+1500+2500+800+73265+2400+734900+1200+5200+10000+75250+7840+360</f>
        <v>993565</v>
      </c>
      <c r="E8" s="256">
        <f t="shared" ref="E8:E10" si="0">SUM(B8:D8)</f>
        <v>4593565</v>
      </c>
      <c r="I8" s="264" t="s">
        <v>132</v>
      </c>
      <c r="J8" s="265">
        <v>8.9700106170992833E-2</v>
      </c>
    </row>
    <row r="9" spans="1:10" ht="23.5" thickBot="1" x14ac:dyDescent="0.3">
      <c r="A9" s="252" t="s">
        <v>136</v>
      </c>
      <c r="B9" s="256"/>
      <c r="C9" s="256">
        <v>1500000</v>
      </c>
      <c r="D9" s="256"/>
      <c r="E9" s="256">
        <f t="shared" si="0"/>
        <v>1500000</v>
      </c>
      <c r="I9" s="264" t="s">
        <v>133</v>
      </c>
      <c r="J9" s="265">
        <v>0.70256083040011996</v>
      </c>
    </row>
    <row r="10" spans="1:10" ht="13" thickBot="1" x14ac:dyDescent="0.3">
      <c r="A10" s="254" t="s">
        <v>137</v>
      </c>
      <c r="B10" s="256"/>
      <c r="C10" s="256"/>
      <c r="D10" s="256">
        <f>200+11500</f>
        <v>11700</v>
      </c>
      <c r="E10" s="256">
        <f t="shared" si="0"/>
        <v>11700</v>
      </c>
      <c r="I10" s="264" t="s">
        <v>84</v>
      </c>
    </row>
    <row r="11" spans="1:10" ht="13" thickBot="1" x14ac:dyDescent="0.3">
      <c r="A11" s="255" t="s">
        <v>84</v>
      </c>
      <c r="B11" s="257">
        <f t="shared" ref="B11:E11" si="1">SUM(B7:B10)</f>
        <v>476639</v>
      </c>
      <c r="C11" s="257">
        <f t="shared" si="1"/>
        <v>5205809</v>
      </c>
      <c r="D11" s="257">
        <f t="shared" si="1"/>
        <v>1611964</v>
      </c>
      <c r="E11" s="257">
        <f t="shared" si="1"/>
        <v>7294412</v>
      </c>
    </row>
    <row r="12" spans="1:10" ht="13" thickBot="1" x14ac:dyDescent="0.3"/>
    <row r="13" spans="1:10" ht="13" thickBot="1" x14ac:dyDescent="0.3">
      <c r="A13" s="505" t="s">
        <v>138</v>
      </c>
      <c r="B13" s="506"/>
      <c r="C13" s="506"/>
      <c r="D13" s="506"/>
      <c r="E13" s="506"/>
      <c r="F13" s="507"/>
    </row>
    <row r="14" spans="1:10" ht="23.5" thickBot="1" x14ac:dyDescent="0.3">
      <c r="A14" s="508" t="s">
        <v>139</v>
      </c>
      <c r="B14" s="509"/>
      <c r="C14" s="251" t="s">
        <v>131</v>
      </c>
      <c r="D14" s="251" t="s">
        <v>132</v>
      </c>
      <c r="E14" s="251" t="s">
        <v>133</v>
      </c>
      <c r="F14" s="258" t="s">
        <v>140</v>
      </c>
    </row>
    <row r="15" spans="1:10" ht="69.5" thickBot="1" x14ac:dyDescent="0.3">
      <c r="A15" s="259">
        <v>9375</v>
      </c>
      <c r="B15" s="253" t="s">
        <v>141</v>
      </c>
      <c r="C15" s="260">
        <v>61476</v>
      </c>
      <c r="D15" s="261"/>
      <c r="E15" s="262"/>
      <c r="F15" s="263">
        <f>SUM(C15:E15)</f>
        <v>61476</v>
      </c>
    </row>
    <row r="16" spans="1:10" ht="53.25" customHeight="1" thickBot="1" x14ac:dyDescent="0.3">
      <c r="A16" s="259">
        <v>9661</v>
      </c>
      <c r="B16" s="253" t="s">
        <v>142</v>
      </c>
      <c r="C16" s="260">
        <v>10000</v>
      </c>
      <c r="D16" s="261"/>
      <c r="E16" s="262"/>
      <c r="F16" s="263">
        <f t="shared" ref="F16:F24" si="2">SUM(C16:E16)</f>
        <v>10000</v>
      </c>
    </row>
    <row r="17" spans="1:10" ht="53.25" customHeight="1" thickBot="1" x14ac:dyDescent="0.3">
      <c r="A17" s="259">
        <v>10006</v>
      </c>
      <c r="B17" s="253" t="s">
        <v>143</v>
      </c>
      <c r="C17" s="260">
        <v>150000</v>
      </c>
      <c r="D17" s="261"/>
      <c r="E17" s="262">
        <v>5000</v>
      </c>
      <c r="F17" s="263">
        <f t="shared" si="2"/>
        <v>155000</v>
      </c>
    </row>
    <row r="18" spans="1:10" ht="53.25" customHeight="1" thickBot="1" x14ac:dyDescent="0.3">
      <c r="A18" s="259">
        <v>10049</v>
      </c>
      <c r="B18" s="253" t="s">
        <v>144</v>
      </c>
      <c r="C18" s="260">
        <v>25102</v>
      </c>
      <c r="D18" s="261"/>
      <c r="E18" s="261"/>
      <c r="F18" s="263">
        <f t="shared" si="2"/>
        <v>25102</v>
      </c>
    </row>
    <row r="19" spans="1:10" ht="53.25" customHeight="1" thickBot="1" x14ac:dyDescent="0.3">
      <c r="A19" s="259">
        <v>10482</v>
      </c>
      <c r="B19" s="253" t="s">
        <v>145</v>
      </c>
      <c r="C19" s="260">
        <v>470750</v>
      </c>
      <c r="D19" s="261"/>
      <c r="E19" s="261">
        <v>65426</v>
      </c>
      <c r="F19" s="263">
        <f t="shared" si="2"/>
        <v>536176</v>
      </c>
    </row>
    <row r="20" spans="1:10" ht="53.25" customHeight="1" thickBot="1" x14ac:dyDescent="0.3">
      <c r="A20" s="259">
        <v>10494</v>
      </c>
      <c r="B20" s="253" t="s">
        <v>146</v>
      </c>
      <c r="C20" s="260">
        <v>6225068</v>
      </c>
      <c r="D20" s="261"/>
      <c r="E20" s="261">
        <v>282099</v>
      </c>
      <c r="F20" s="263">
        <f t="shared" si="2"/>
        <v>6507167</v>
      </c>
      <c r="I20" s="264" t="s">
        <v>131</v>
      </c>
      <c r="J20" s="265">
        <v>0.92590461516885569</v>
      </c>
    </row>
    <row r="21" spans="1:10" ht="53.25" customHeight="1" thickBot="1" x14ac:dyDescent="0.3">
      <c r="A21" s="259">
        <v>10560</v>
      </c>
      <c r="B21" s="253" t="s">
        <v>147</v>
      </c>
      <c r="C21" s="260"/>
      <c r="D21" s="261"/>
      <c r="E21" s="261">
        <v>19537</v>
      </c>
      <c r="F21" s="271">
        <f t="shared" si="2"/>
        <v>19537</v>
      </c>
      <c r="I21" s="264" t="s">
        <v>132</v>
      </c>
      <c r="J21" s="265">
        <v>8.1270540278186015E-3</v>
      </c>
    </row>
    <row r="22" spans="1:10" ht="53.25" customHeight="1" thickBot="1" x14ac:dyDescent="0.3">
      <c r="A22" s="259">
        <v>10704</v>
      </c>
      <c r="B22" s="253" t="s">
        <v>148</v>
      </c>
      <c r="C22" s="260">
        <v>199580</v>
      </c>
      <c r="D22" s="261">
        <v>66526</v>
      </c>
      <c r="E22" s="262"/>
      <c r="F22" s="263">
        <f t="shared" si="2"/>
        <v>266106</v>
      </c>
      <c r="I22" s="264" t="s">
        <v>133</v>
      </c>
      <c r="J22" s="265">
        <v>6.5968330803325689E-2</v>
      </c>
    </row>
    <row r="23" spans="1:10" ht="53.25" customHeight="1" thickBot="1" x14ac:dyDescent="0.3">
      <c r="A23" s="259">
        <v>10706</v>
      </c>
      <c r="B23" s="253" t="s">
        <v>149</v>
      </c>
      <c r="C23" s="260">
        <v>384736</v>
      </c>
      <c r="D23" s="261"/>
      <c r="E23" s="262">
        <v>128246</v>
      </c>
      <c r="F23" s="263">
        <f t="shared" si="2"/>
        <v>512982</v>
      </c>
      <c r="I23" s="264" t="s">
        <v>84</v>
      </c>
    </row>
    <row r="24" spans="1:10" ht="53.25" customHeight="1" thickBot="1" x14ac:dyDescent="0.3">
      <c r="A24" s="259">
        <v>11565</v>
      </c>
      <c r="B24" s="253" t="s">
        <v>150</v>
      </c>
      <c r="C24" s="260">
        <v>52508</v>
      </c>
      <c r="D24" s="261"/>
      <c r="E24" s="262">
        <v>39692</v>
      </c>
      <c r="F24" s="263">
        <f t="shared" si="2"/>
        <v>92200</v>
      </c>
    </row>
    <row r="25" spans="1:10" x14ac:dyDescent="0.25">
      <c r="A25" s="499" t="s">
        <v>84</v>
      </c>
      <c r="B25" s="500"/>
      <c r="C25" s="503">
        <f>SUM(C15:C24)</f>
        <v>7579220</v>
      </c>
      <c r="D25" s="503">
        <f>SUM(D15:D24)</f>
        <v>66526</v>
      </c>
      <c r="E25" s="503">
        <f>SUM(E15:E24)</f>
        <v>540000</v>
      </c>
      <c r="F25" s="503">
        <f>SUM(F15:F24)</f>
        <v>8185746</v>
      </c>
    </row>
    <row r="26" spans="1:10" ht="13" thickBot="1" x14ac:dyDescent="0.3">
      <c r="A26" s="501"/>
      <c r="B26" s="502"/>
      <c r="C26" s="504"/>
      <c r="D26" s="504"/>
      <c r="E26" s="504"/>
      <c r="F26" s="504"/>
    </row>
    <row r="33" spans="1:10" ht="13" thickBot="1" x14ac:dyDescent="0.3"/>
    <row r="34" spans="1:10" ht="13" thickBot="1" x14ac:dyDescent="0.3">
      <c r="A34" s="485" t="s">
        <v>280</v>
      </c>
      <c r="B34" s="487" t="s">
        <v>281</v>
      </c>
      <c r="C34" s="488"/>
      <c r="D34" s="488"/>
      <c r="E34" s="488"/>
      <c r="F34" s="489"/>
    </row>
    <row r="35" spans="1:10" ht="23.5" thickBot="1" x14ac:dyDescent="0.3">
      <c r="A35" s="486"/>
      <c r="B35" s="251" t="s">
        <v>282</v>
      </c>
      <c r="C35" s="251" t="s">
        <v>283</v>
      </c>
      <c r="D35" s="251" t="s">
        <v>284</v>
      </c>
      <c r="E35" s="251" t="s">
        <v>285</v>
      </c>
      <c r="F35" s="258" t="s">
        <v>286</v>
      </c>
    </row>
    <row r="36" spans="1:10" ht="23.5" thickBot="1" x14ac:dyDescent="0.3">
      <c r="A36" s="252" t="s">
        <v>287</v>
      </c>
      <c r="B36" s="253">
        <v>2</v>
      </c>
      <c r="C36" s="253" t="s">
        <v>288</v>
      </c>
      <c r="D36" s="253">
        <v>2</v>
      </c>
      <c r="E36" s="253">
        <v>1</v>
      </c>
      <c r="F36" s="347">
        <v>5</v>
      </c>
      <c r="I36" s="264" t="s">
        <v>292</v>
      </c>
      <c r="J36" s="265">
        <f>+F36/F40</f>
        <v>0.14285714285714285</v>
      </c>
    </row>
    <row r="37" spans="1:10" ht="23.5" thickBot="1" x14ac:dyDescent="0.3">
      <c r="A37" s="254" t="s">
        <v>289</v>
      </c>
      <c r="B37" s="348">
        <v>3</v>
      </c>
      <c r="C37" s="348">
        <v>8</v>
      </c>
      <c r="D37" s="348">
        <v>1</v>
      </c>
      <c r="E37" s="348" t="s">
        <v>288</v>
      </c>
      <c r="F37" s="349">
        <v>12</v>
      </c>
      <c r="I37" s="264" t="s">
        <v>293</v>
      </c>
      <c r="J37" s="265">
        <f>+F37/F40</f>
        <v>0.34285714285714286</v>
      </c>
    </row>
    <row r="38" spans="1:10" ht="23.5" thickBot="1" x14ac:dyDescent="0.3">
      <c r="A38" s="252" t="s">
        <v>290</v>
      </c>
      <c r="B38" s="253">
        <v>3</v>
      </c>
      <c r="C38" s="253">
        <v>8</v>
      </c>
      <c r="D38" s="253" t="s">
        <v>288</v>
      </c>
      <c r="E38" s="253" t="s">
        <v>288</v>
      </c>
      <c r="F38" s="347">
        <v>11</v>
      </c>
      <c r="I38" s="264" t="s">
        <v>294</v>
      </c>
      <c r="J38" s="265">
        <f>+F38/F40</f>
        <v>0.31428571428571428</v>
      </c>
    </row>
    <row r="39" spans="1:10" ht="35" thickBot="1" x14ac:dyDescent="0.3">
      <c r="A39" s="254" t="s">
        <v>291</v>
      </c>
      <c r="B39" s="348">
        <v>1</v>
      </c>
      <c r="C39" s="348">
        <v>4</v>
      </c>
      <c r="D39" s="348">
        <v>2</v>
      </c>
      <c r="E39" s="348" t="s">
        <v>288</v>
      </c>
      <c r="F39" s="349">
        <v>7</v>
      </c>
      <c r="I39" s="264" t="s">
        <v>295</v>
      </c>
      <c r="J39" s="265">
        <f>+F39/F40</f>
        <v>0.2</v>
      </c>
    </row>
    <row r="40" spans="1:10" ht="13" thickBot="1" x14ac:dyDescent="0.3">
      <c r="A40" s="255" t="s">
        <v>84</v>
      </c>
      <c r="B40" s="350">
        <v>9</v>
      </c>
      <c r="C40" s="350">
        <v>20</v>
      </c>
      <c r="D40" s="350">
        <v>5</v>
      </c>
      <c r="E40" s="350">
        <v>1</v>
      </c>
      <c r="F40" s="350">
        <v>35</v>
      </c>
    </row>
  </sheetData>
  <mergeCells count="15">
    <mergeCell ref="A34:A35"/>
    <mergeCell ref="B34:F34"/>
    <mergeCell ref="A4:E4"/>
    <mergeCell ref="A5:A6"/>
    <mergeCell ref="B5:B6"/>
    <mergeCell ref="C5:C6"/>
    <mergeCell ref="E5:E6"/>
    <mergeCell ref="D5:D6"/>
    <mergeCell ref="A25:B26"/>
    <mergeCell ref="C25:C26"/>
    <mergeCell ref="E25:E26"/>
    <mergeCell ref="F25:F26"/>
    <mergeCell ref="A13:F13"/>
    <mergeCell ref="D25:D26"/>
    <mergeCell ref="A14:B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BB3F-74F9-4100-BEB0-7C68C7670C33}">
  <sheetPr>
    <pageSetUpPr fitToPage="1"/>
  </sheetPr>
  <dimension ref="A1:M42"/>
  <sheetViews>
    <sheetView workbookViewId="0">
      <selection activeCell="E34" sqref="E34"/>
    </sheetView>
  </sheetViews>
  <sheetFormatPr defaultRowHeight="12.5" x14ac:dyDescent="0.25"/>
  <cols>
    <col min="1" max="1" width="11.453125" bestFit="1" customWidth="1"/>
    <col min="2" max="2" width="15.7265625" customWidth="1"/>
    <col min="3" max="3" width="1.7265625" customWidth="1"/>
    <col min="4" max="4" width="10.453125" bestFit="1" customWidth="1"/>
    <col min="5" max="6" width="15.7265625" customWidth="1"/>
    <col min="7" max="7" width="1.7265625" customWidth="1"/>
    <col min="8" max="8" width="11.54296875" bestFit="1" customWidth="1"/>
    <col min="9" max="10" width="15.7265625" customWidth="1"/>
    <col min="11" max="11" width="1.453125" customWidth="1"/>
    <col min="12" max="12" width="6.7265625" customWidth="1"/>
  </cols>
  <sheetData>
    <row r="1" spans="1:12" ht="18.5" x14ac:dyDescent="0.45">
      <c r="A1" s="153" t="s">
        <v>151</v>
      </c>
      <c r="B1" s="154"/>
      <c r="C1" s="154"/>
      <c r="D1" s="155"/>
      <c r="E1" s="156"/>
      <c r="F1" s="156"/>
      <c r="G1" s="156"/>
      <c r="H1" s="156"/>
      <c r="I1" s="156"/>
      <c r="J1" s="157"/>
      <c r="K1" s="157"/>
    </row>
    <row r="2" spans="1:12" ht="14.5" x14ac:dyDescent="0.35">
      <c r="A2" s="266"/>
      <c r="B2" s="154"/>
      <c r="C2" s="154"/>
      <c r="D2" s="155"/>
      <c r="E2" s="156"/>
      <c r="F2" s="156"/>
      <c r="G2" s="156"/>
      <c r="H2" s="156"/>
      <c r="I2" s="156"/>
      <c r="J2" s="158"/>
      <c r="K2" s="157"/>
    </row>
    <row r="3" spans="1:12" ht="52" x14ac:dyDescent="0.25">
      <c r="A3" s="159" t="s">
        <v>118</v>
      </c>
      <c r="B3" s="160" t="s">
        <v>152</v>
      </c>
      <c r="C3" s="161"/>
      <c r="D3" s="162" t="s">
        <v>153</v>
      </c>
      <c r="E3" s="163" t="s">
        <v>154</v>
      </c>
      <c r="F3" s="163" t="s">
        <v>155</v>
      </c>
      <c r="G3" s="164"/>
      <c r="H3" s="165" t="s">
        <v>156</v>
      </c>
      <c r="I3" s="165" t="s">
        <v>157</v>
      </c>
      <c r="J3" s="165" t="s">
        <v>158</v>
      </c>
      <c r="K3" s="157"/>
    </row>
    <row r="4" spans="1:12" ht="13" x14ac:dyDescent="0.25">
      <c r="A4" s="156"/>
      <c r="B4" s="156"/>
      <c r="C4" s="156"/>
      <c r="D4" s="156"/>
      <c r="E4" s="157"/>
      <c r="F4" s="157"/>
      <c r="G4" s="157"/>
      <c r="H4" s="157"/>
      <c r="I4" s="157"/>
      <c r="J4" s="157"/>
      <c r="K4" s="157"/>
    </row>
    <row r="5" spans="1:12" ht="13" x14ac:dyDescent="0.25">
      <c r="A5" s="530" t="s">
        <v>15</v>
      </c>
      <c r="B5" s="538">
        <v>0.25</v>
      </c>
      <c r="C5" s="166"/>
      <c r="D5" s="336" t="s">
        <v>159</v>
      </c>
      <c r="E5" s="167">
        <v>0.25</v>
      </c>
      <c r="F5" s="168">
        <f>E5*B5</f>
        <v>6.25E-2</v>
      </c>
      <c r="G5" s="332"/>
      <c r="H5" s="169" t="s">
        <v>160</v>
      </c>
      <c r="I5" s="170">
        <v>1</v>
      </c>
      <c r="J5" s="171">
        <f>I5*F5</f>
        <v>6.25E-2</v>
      </c>
      <c r="K5" s="172"/>
    </row>
    <row r="6" spans="1:12" ht="13" x14ac:dyDescent="0.25">
      <c r="A6" s="531"/>
      <c r="B6" s="539">
        <v>0.4</v>
      </c>
      <c r="C6" s="173"/>
      <c r="D6" s="533" t="s">
        <v>161</v>
      </c>
      <c r="E6" s="534">
        <v>0.4</v>
      </c>
      <c r="F6" s="536">
        <f>E6*B5</f>
        <v>0.1</v>
      </c>
      <c r="G6" s="332"/>
      <c r="H6" s="169" t="s">
        <v>162</v>
      </c>
      <c r="I6" s="170">
        <v>0.5</v>
      </c>
      <c r="J6" s="171">
        <f>I6*F6</f>
        <v>0.05</v>
      </c>
      <c r="K6" s="172"/>
    </row>
    <row r="7" spans="1:12" ht="13" x14ac:dyDescent="0.25">
      <c r="A7" s="531"/>
      <c r="B7" s="539">
        <v>0.4</v>
      </c>
      <c r="C7" s="166"/>
      <c r="D7" s="513"/>
      <c r="E7" s="535"/>
      <c r="F7" s="537"/>
      <c r="G7" s="332"/>
      <c r="H7" s="335" t="s">
        <v>163</v>
      </c>
      <c r="I7" s="174">
        <v>0.5</v>
      </c>
      <c r="J7" s="171">
        <f>I7*F6</f>
        <v>0.05</v>
      </c>
      <c r="K7" s="172"/>
    </row>
    <row r="8" spans="1:12" ht="14" x14ac:dyDescent="0.25">
      <c r="A8" s="532"/>
      <c r="B8" s="540">
        <v>0.4</v>
      </c>
      <c r="C8" s="175"/>
      <c r="D8" s="336" t="s">
        <v>164</v>
      </c>
      <c r="E8" s="176">
        <v>0.35</v>
      </c>
      <c r="F8" s="177">
        <f>E8*B5</f>
        <v>8.7499999999999994E-2</v>
      </c>
      <c r="G8" s="178"/>
      <c r="H8" s="167" t="s">
        <v>165</v>
      </c>
      <c r="I8" s="179">
        <v>1</v>
      </c>
      <c r="J8" s="180">
        <f>I8*F8</f>
        <v>8.7499999999999994E-2</v>
      </c>
      <c r="K8" s="172"/>
    </row>
    <row r="9" spans="1:12" ht="13" x14ac:dyDescent="0.25">
      <c r="A9" s="175"/>
      <c r="B9" s="175"/>
      <c r="C9" s="175"/>
      <c r="D9" s="181"/>
      <c r="E9" s="182"/>
      <c r="F9" s="183"/>
      <c r="G9" s="182"/>
      <c r="H9" s="182"/>
      <c r="I9" s="182"/>
      <c r="J9" s="184"/>
      <c r="K9" s="172"/>
    </row>
    <row r="10" spans="1:12" ht="13" x14ac:dyDescent="0.3">
      <c r="A10" s="530" t="s">
        <v>34</v>
      </c>
      <c r="B10" s="538">
        <v>0.55000000000000004</v>
      </c>
      <c r="C10" s="185"/>
      <c r="D10" s="513" t="s">
        <v>166</v>
      </c>
      <c r="E10" s="516">
        <v>0.65</v>
      </c>
      <c r="F10" s="519">
        <f>E10*B10</f>
        <v>0.35750000000000004</v>
      </c>
      <c r="G10" s="186"/>
      <c r="H10" s="187" t="s">
        <v>167</v>
      </c>
      <c r="I10" s="188">
        <v>0.25</v>
      </c>
      <c r="J10" s="189">
        <f>I10*F10</f>
        <v>8.937500000000001E-2</v>
      </c>
      <c r="K10" s="186"/>
    </row>
    <row r="11" spans="1:12" ht="13" x14ac:dyDescent="0.3">
      <c r="A11" s="531"/>
      <c r="B11" s="539"/>
      <c r="C11" s="185"/>
      <c r="D11" s="514"/>
      <c r="E11" s="517"/>
      <c r="F11" s="520"/>
      <c r="G11" s="186"/>
      <c r="H11" s="187" t="s">
        <v>168</v>
      </c>
      <c r="I11" s="188">
        <v>0.25</v>
      </c>
      <c r="J11" s="189">
        <f>I11*F10</f>
        <v>8.937500000000001E-2</v>
      </c>
      <c r="K11" s="186"/>
    </row>
    <row r="12" spans="1:12" ht="13" x14ac:dyDescent="0.3">
      <c r="A12" s="531"/>
      <c r="B12" s="539"/>
      <c r="C12" s="185"/>
      <c r="D12" s="514"/>
      <c r="E12" s="517"/>
      <c r="F12" s="520"/>
      <c r="G12" s="186"/>
      <c r="H12" s="187" t="s">
        <v>169</v>
      </c>
      <c r="I12" s="188">
        <v>0.25</v>
      </c>
      <c r="J12" s="189">
        <f>I12*F10</f>
        <v>8.937500000000001E-2</v>
      </c>
      <c r="K12" s="186"/>
    </row>
    <row r="13" spans="1:12" ht="13" x14ac:dyDescent="0.3">
      <c r="A13" s="531"/>
      <c r="B13" s="539"/>
      <c r="C13" s="185"/>
      <c r="D13" s="515"/>
      <c r="E13" s="518"/>
      <c r="F13" s="521"/>
      <c r="G13" s="186"/>
      <c r="H13" s="187" t="s">
        <v>170</v>
      </c>
      <c r="I13" s="188">
        <v>0.25</v>
      </c>
      <c r="J13" s="189">
        <f>I13*F10</f>
        <v>8.937500000000001E-2</v>
      </c>
      <c r="K13" s="186"/>
      <c r="L13" s="190"/>
    </row>
    <row r="14" spans="1:12" ht="13" x14ac:dyDescent="0.3">
      <c r="A14" s="531"/>
      <c r="B14" s="539"/>
      <c r="C14" s="185"/>
      <c r="D14" s="331" t="s">
        <v>171</v>
      </c>
      <c r="E14" s="333">
        <v>0.25</v>
      </c>
      <c r="F14" s="334">
        <f>E14*B10</f>
        <v>0.13750000000000001</v>
      </c>
      <c r="G14" s="186"/>
      <c r="H14" s="187" t="s">
        <v>172</v>
      </c>
      <c r="I14" s="188">
        <v>1</v>
      </c>
      <c r="J14" s="189">
        <f>I14*F14</f>
        <v>0.13750000000000001</v>
      </c>
      <c r="K14" s="186"/>
      <c r="L14" s="190"/>
    </row>
    <row r="15" spans="1:12" ht="13" x14ac:dyDescent="0.3">
      <c r="A15" s="532"/>
      <c r="B15" s="540"/>
      <c r="C15" s="185"/>
      <c r="D15" s="336" t="s">
        <v>173</v>
      </c>
      <c r="E15" s="187">
        <v>0.1</v>
      </c>
      <c r="F15" s="187">
        <f>E15*B10</f>
        <v>5.5000000000000007E-2</v>
      </c>
      <c r="G15" s="186"/>
      <c r="H15" s="187" t="s">
        <v>174</v>
      </c>
      <c r="I15" s="188">
        <v>1</v>
      </c>
      <c r="J15" s="189">
        <f>I15*F15</f>
        <v>5.5000000000000007E-2</v>
      </c>
      <c r="K15" s="186"/>
      <c r="L15" s="190"/>
    </row>
    <row r="16" spans="1:12" ht="13" x14ac:dyDescent="0.3">
      <c r="A16" s="191"/>
      <c r="B16" s="192"/>
      <c r="C16" s="185"/>
      <c r="D16" s="181"/>
      <c r="E16" s="182"/>
      <c r="F16" s="182"/>
      <c r="G16" s="182"/>
      <c r="H16" s="183"/>
      <c r="I16" s="182"/>
      <c r="J16" s="193"/>
      <c r="K16" s="186"/>
      <c r="L16" s="190"/>
    </row>
    <row r="17" spans="1:13" ht="13" x14ac:dyDescent="0.3">
      <c r="A17" s="530" t="s">
        <v>46</v>
      </c>
      <c r="B17" s="538">
        <v>0.2</v>
      </c>
      <c r="C17" s="185"/>
      <c r="D17" s="513" t="s">
        <v>175</v>
      </c>
      <c r="E17" s="522">
        <v>0.35</v>
      </c>
      <c r="F17" s="519">
        <f>E17*B17</f>
        <v>6.9999999999999993E-2</v>
      </c>
      <c r="G17" s="186"/>
      <c r="H17" s="187" t="s">
        <v>176</v>
      </c>
      <c r="I17" s="188">
        <v>0.5</v>
      </c>
      <c r="J17" s="189">
        <f>I17*F17</f>
        <v>3.4999999999999996E-2</v>
      </c>
      <c r="K17" s="186"/>
    </row>
    <row r="18" spans="1:13" ht="13" x14ac:dyDescent="0.3">
      <c r="A18" s="531"/>
      <c r="B18" s="539"/>
      <c r="C18" s="185"/>
      <c r="D18" s="515"/>
      <c r="E18" s="523"/>
      <c r="F18" s="521"/>
      <c r="G18" s="186"/>
      <c r="H18" s="187" t="s">
        <v>177</v>
      </c>
      <c r="I18" s="188">
        <v>0.5</v>
      </c>
      <c r="J18" s="189">
        <v>3.5000000000000003E-2</v>
      </c>
      <c r="K18" s="186"/>
    </row>
    <row r="19" spans="1:13" ht="14.5" x14ac:dyDescent="0.35">
      <c r="A19" s="531"/>
      <c r="B19" s="539"/>
      <c r="C19" s="154"/>
      <c r="D19" s="513" t="s">
        <v>178</v>
      </c>
      <c r="E19" s="522">
        <v>0.3</v>
      </c>
      <c r="F19" s="519">
        <f>E19*B17</f>
        <v>0.06</v>
      </c>
      <c r="G19" s="186"/>
      <c r="H19" s="187" t="s">
        <v>179</v>
      </c>
      <c r="I19" s="188">
        <v>0.5</v>
      </c>
      <c r="J19" s="189">
        <f>I19*F19</f>
        <v>0.03</v>
      </c>
      <c r="K19" s="194"/>
    </row>
    <row r="20" spans="1:13" ht="14.5" x14ac:dyDescent="0.35">
      <c r="A20" s="531"/>
      <c r="B20" s="539"/>
      <c r="C20" s="154"/>
      <c r="D20" s="514"/>
      <c r="E20" s="524"/>
      <c r="F20" s="520"/>
      <c r="G20" s="186"/>
      <c r="H20" s="187" t="s">
        <v>180</v>
      </c>
      <c r="I20" s="188">
        <v>0.25</v>
      </c>
      <c r="J20" s="189">
        <v>1.4999999999999999E-2</v>
      </c>
      <c r="K20" s="194"/>
    </row>
    <row r="21" spans="1:13" ht="15" customHeight="1" x14ac:dyDescent="0.35">
      <c r="A21" s="531"/>
      <c r="B21" s="539"/>
      <c r="C21" s="208"/>
      <c r="D21" s="515"/>
      <c r="E21" s="523"/>
      <c r="F21" s="521"/>
      <c r="G21" s="186"/>
      <c r="H21" s="187" t="s">
        <v>181</v>
      </c>
      <c r="I21" s="188">
        <v>0.25</v>
      </c>
      <c r="J21" s="189">
        <v>1.4999999999999999E-2</v>
      </c>
      <c r="K21" s="194"/>
    </row>
    <row r="22" spans="1:13" ht="13.5" customHeight="1" x14ac:dyDescent="0.3">
      <c r="A22" s="531"/>
      <c r="B22" s="539"/>
      <c r="C22" s="185"/>
      <c r="D22" s="513" t="s">
        <v>182</v>
      </c>
      <c r="E22" s="522">
        <v>0.35</v>
      </c>
      <c r="F22" s="519">
        <v>7.0000000000000007E-2</v>
      </c>
      <c r="G22" s="186"/>
      <c r="H22" s="187" t="s">
        <v>183</v>
      </c>
      <c r="I22" s="188">
        <v>0.5</v>
      </c>
      <c r="J22" s="189">
        <f>I22*F22</f>
        <v>3.5000000000000003E-2</v>
      </c>
      <c r="K22" s="194"/>
    </row>
    <row r="23" spans="1:13" ht="13" x14ac:dyDescent="0.3">
      <c r="A23" s="532"/>
      <c r="B23" s="540"/>
      <c r="C23" s="185"/>
      <c r="D23" s="515"/>
      <c r="E23" s="523"/>
      <c r="F23" s="521"/>
      <c r="G23" s="186"/>
      <c r="H23" s="187" t="s">
        <v>184</v>
      </c>
      <c r="I23" s="188">
        <v>0.5</v>
      </c>
      <c r="J23" s="189">
        <f>I23*F22</f>
        <v>3.5000000000000003E-2</v>
      </c>
      <c r="K23" s="194"/>
    </row>
    <row r="24" spans="1:13" ht="13" x14ac:dyDescent="0.3">
      <c r="A24" s="195"/>
      <c r="B24" s="196"/>
      <c r="C24" s="185"/>
      <c r="D24" s="197"/>
      <c r="E24" s="198"/>
      <c r="F24" s="182"/>
      <c r="G24" s="186"/>
      <c r="H24" s="183"/>
      <c r="I24" s="182"/>
      <c r="J24" s="193"/>
      <c r="K24" s="182"/>
    </row>
    <row r="25" spans="1:13" ht="23.25" customHeight="1" x14ac:dyDescent="0.25">
      <c r="A25" s="175"/>
      <c r="B25" s="196">
        <f>B5+B10+B17</f>
        <v>1</v>
      </c>
      <c r="C25" s="175"/>
      <c r="D25" s="175"/>
      <c r="E25" s="207"/>
      <c r="F25" s="167">
        <f>SUM(F5+F6+F8+F10+F14+F15+F17+F19+F22)</f>
        <v>1.0000000000000002</v>
      </c>
      <c r="G25" s="207"/>
      <c r="H25" s="207"/>
      <c r="I25" s="198"/>
      <c r="J25" s="187">
        <f>J5+J6+J7+J8+J10+J11+J12+J13+J14+J15+J16+J17+J18+J19+J21+J20+J22+J23</f>
        <v>1</v>
      </c>
      <c r="K25" s="182"/>
    </row>
    <row r="26" spans="1:13" ht="13.5" thickBot="1" x14ac:dyDescent="0.35">
      <c r="A26" s="185"/>
      <c r="B26" s="185"/>
      <c r="C26" s="185"/>
      <c r="D26" s="185"/>
      <c r="E26" s="186"/>
      <c r="F26" s="199"/>
      <c r="G26" s="186"/>
      <c r="H26" s="186"/>
      <c r="I26" s="199"/>
      <c r="J26" s="193"/>
      <c r="K26" s="200"/>
    </row>
    <row r="27" spans="1:13" ht="15" customHeight="1" x14ac:dyDescent="0.35">
      <c r="A27" s="361" t="s">
        <v>185</v>
      </c>
      <c r="B27" s="525"/>
      <c r="C27" s="525"/>
      <c r="D27" s="525"/>
      <c r="E27" s="525"/>
      <c r="F27" s="525"/>
      <c r="G27" s="525"/>
      <c r="H27" s="525"/>
      <c r="I27" s="525"/>
      <c r="J27" s="526"/>
      <c r="K27" s="154"/>
      <c r="L27" s="201"/>
    </row>
    <row r="28" spans="1:13" ht="15.75" customHeight="1" x14ac:dyDescent="0.25">
      <c r="A28" s="527"/>
      <c r="B28" s="528"/>
      <c r="C28" s="528"/>
      <c r="D28" s="528"/>
      <c r="E28" s="528"/>
      <c r="F28" s="528"/>
      <c r="G28" s="528"/>
      <c r="H28" s="528"/>
      <c r="I28" s="528"/>
      <c r="J28" s="529"/>
      <c r="K28" s="202"/>
      <c r="L28" s="201"/>
    </row>
    <row r="29" spans="1:13" x14ac:dyDescent="0.25">
      <c r="A29" s="367" t="s">
        <v>186</v>
      </c>
      <c r="B29" s="368"/>
      <c r="C29" s="368"/>
      <c r="D29" s="368"/>
      <c r="E29" s="368"/>
      <c r="F29" s="368"/>
      <c r="G29" s="368"/>
      <c r="H29" s="368"/>
      <c r="I29" s="368"/>
      <c r="J29" s="369"/>
      <c r="L29" s="201"/>
    </row>
    <row r="30" spans="1:13" ht="12.75" customHeight="1" x14ac:dyDescent="0.25">
      <c r="A30" s="370"/>
      <c r="B30" s="371"/>
      <c r="C30" s="371"/>
      <c r="D30" s="371"/>
      <c r="E30" s="371"/>
      <c r="F30" s="371"/>
      <c r="G30" s="371"/>
      <c r="H30" s="371"/>
      <c r="I30" s="371"/>
      <c r="J30" s="372"/>
      <c r="L30" s="201"/>
    </row>
    <row r="31" spans="1:13" ht="12.75" customHeight="1" thickBot="1" x14ac:dyDescent="0.3">
      <c r="A31" s="373"/>
      <c r="B31" s="374"/>
      <c r="C31" s="374"/>
      <c r="D31" s="374"/>
      <c r="E31" s="374"/>
      <c r="F31" s="374"/>
      <c r="G31" s="374"/>
      <c r="H31" s="374"/>
      <c r="I31" s="374"/>
      <c r="J31" s="375"/>
      <c r="M31" s="190"/>
    </row>
    <row r="32" spans="1:13" ht="12.75" customHeight="1" x14ac:dyDescent="0.25"/>
    <row r="33" spans="9:12" ht="12.75" customHeight="1" x14ac:dyDescent="0.25"/>
    <row r="34" spans="9:12" ht="26.25" customHeight="1" x14ac:dyDescent="0.25"/>
    <row r="37" spans="9:12" x14ac:dyDescent="0.25">
      <c r="I37" s="203"/>
    </row>
    <row r="38" spans="9:12" ht="13" thickBot="1" x14ac:dyDescent="0.3"/>
    <row r="39" spans="9:12" x14ac:dyDescent="0.25">
      <c r="L39" s="510" t="e">
        <f>SUM(#REF!)</f>
        <v>#REF!</v>
      </c>
    </row>
    <row r="40" spans="9:12" x14ac:dyDescent="0.25">
      <c r="L40" s="511"/>
    </row>
    <row r="41" spans="9:12" x14ac:dyDescent="0.25">
      <c r="L41" s="511"/>
    </row>
    <row r="42" spans="9:12" ht="13" thickBot="1" x14ac:dyDescent="0.3">
      <c r="L42" s="512"/>
    </row>
  </sheetData>
  <mergeCells count="24">
    <mergeCell ref="D6:D7"/>
    <mergeCell ref="E6:E7"/>
    <mergeCell ref="F6:F7"/>
    <mergeCell ref="B10:B15"/>
    <mergeCell ref="A17:A23"/>
    <mergeCell ref="B17:B23"/>
    <mergeCell ref="A5:A8"/>
    <mergeCell ref="B5:B8"/>
    <mergeCell ref="L39:L42"/>
    <mergeCell ref="D10:D13"/>
    <mergeCell ref="E10:E13"/>
    <mergeCell ref="F10:F13"/>
    <mergeCell ref="D19:D21"/>
    <mergeCell ref="D22:D23"/>
    <mergeCell ref="D17:D18"/>
    <mergeCell ref="E17:E18"/>
    <mergeCell ref="E22:E23"/>
    <mergeCell ref="F17:F18"/>
    <mergeCell ref="E19:E21"/>
    <mergeCell ref="F19:F21"/>
    <mergeCell ref="F22:F23"/>
    <mergeCell ref="A29:J31"/>
    <mergeCell ref="A27:J28"/>
    <mergeCell ref="A10:A15"/>
  </mergeCells>
  <phoneticPr fontId="72" type="noConversion"/>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85F4-EF57-4CA4-AEAC-7FF0955F2919}">
  <dimension ref="A1:Z22"/>
  <sheetViews>
    <sheetView workbookViewId="0">
      <selection activeCell="E25" sqref="E25:E26"/>
    </sheetView>
  </sheetViews>
  <sheetFormatPr defaultColWidth="9.1796875" defaultRowHeight="12" x14ac:dyDescent="0.35"/>
  <cols>
    <col min="1" max="2" width="19.81640625" style="224" customWidth="1"/>
    <col min="3" max="3" width="19.54296875" style="224" customWidth="1"/>
    <col min="4" max="4" width="17.7265625" style="224" customWidth="1"/>
    <col min="5" max="5" width="19.54296875" style="224" customWidth="1"/>
    <col min="6" max="6" width="14.54296875" style="224" customWidth="1"/>
    <col min="7" max="7" width="11.26953125" style="224" customWidth="1"/>
    <col min="8" max="16384" width="9.1796875" style="224"/>
  </cols>
  <sheetData>
    <row r="1" spans="1:26" x14ac:dyDescent="0.35">
      <c r="Z1" s="224" t="s">
        <v>187</v>
      </c>
    </row>
    <row r="2" spans="1:26" ht="30" customHeight="1" x14ac:dyDescent="0.35">
      <c r="A2" s="225" t="s">
        <v>188</v>
      </c>
      <c r="B2" s="226"/>
      <c r="C2" s="227">
        <v>8</v>
      </c>
      <c r="D2" s="226"/>
    </row>
    <row r="3" spans="1:26" ht="30" customHeight="1" x14ac:dyDescent="0.35">
      <c r="A3" s="225" t="s">
        <v>189</v>
      </c>
      <c r="B3" s="228"/>
      <c r="C3" s="229">
        <f>C2*0.5</f>
        <v>4</v>
      </c>
      <c r="D3" s="230" t="str">
        <f>IF(COUNTIF($G$9:$G$18,"SIM")=C3,"VALIDADO",IF(COUNTIF($G$9:$G$18,"SIM")&gt;C3,"VALIDADO","NÃO VALIDADO"))</f>
        <v>VALIDADO</v>
      </c>
    </row>
    <row r="4" spans="1:26" ht="30" customHeight="1" x14ac:dyDescent="0.35">
      <c r="A4" s="225" t="s">
        <v>190</v>
      </c>
      <c r="B4" s="231"/>
      <c r="C4" s="232">
        <f>SUMIF($G$9:$G$18,"SIM",$E$9:$E$18)</f>
        <v>0.73</v>
      </c>
      <c r="D4" s="230" t="str">
        <f>IF(C4=50%,"VALIDADO",IF(C4&gt;50%,"VALIDADO","NÃO VALIDADO"))</f>
        <v>VALIDADO</v>
      </c>
    </row>
    <row r="6" spans="1:26" ht="12.5" thickBot="1" x14ac:dyDescent="0.4"/>
    <row r="7" spans="1:26" ht="33" customHeight="1" thickBot="1" x14ac:dyDescent="0.4">
      <c r="A7" s="233" t="s">
        <v>191</v>
      </c>
      <c r="B7" s="233" t="s">
        <v>192</v>
      </c>
      <c r="C7" s="234" t="s">
        <v>193</v>
      </c>
      <c r="D7" s="234" t="s">
        <v>194</v>
      </c>
      <c r="E7" s="234" t="s">
        <v>195</v>
      </c>
      <c r="F7" s="234" t="s">
        <v>196</v>
      </c>
      <c r="G7" s="234" t="s">
        <v>197</v>
      </c>
    </row>
    <row r="8" spans="1:26" x14ac:dyDescent="0.35">
      <c r="A8" s="235" t="s">
        <v>198</v>
      </c>
      <c r="B8" s="235"/>
      <c r="C8" s="236"/>
      <c r="D8" s="267"/>
      <c r="E8" s="267"/>
      <c r="G8" s="267"/>
    </row>
    <row r="9" spans="1:26" x14ac:dyDescent="0.35">
      <c r="B9" s="237" t="s">
        <v>199</v>
      </c>
      <c r="C9" s="238">
        <v>0.4</v>
      </c>
      <c r="D9" s="238">
        <v>0.4</v>
      </c>
      <c r="E9" s="236">
        <f>IF(B9=0,"-",C9*D9)</f>
        <v>0.16000000000000003</v>
      </c>
      <c r="F9" s="267">
        <f>IFERROR(RANK(E9,$E$9:$E$18,0),"-")</f>
        <v>2</v>
      </c>
      <c r="G9" s="239" t="s">
        <v>187</v>
      </c>
    </row>
    <row r="10" spans="1:26" x14ac:dyDescent="0.35">
      <c r="B10" s="237" t="s">
        <v>200</v>
      </c>
      <c r="C10" s="238">
        <v>0.4</v>
      </c>
      <c r="D10" s="238">
        <v>0.3</v>
      </c>
      <c r="E10" s="236">
        <f>IF(B10=0,"-",C10*D10)</f>
        <v>0.12</v>
      </c>
      <c r="F10" s="267"/>
      <c r="G10" s="239" t="s">
        <v>187</v>
      </c>
    </row>
    <row r="11" spans="1:26" x14ac:dyDescent="0.35">
      <c r="B11" s="237" t="s">
        <v>201</v>
      </c>
      <c r="C11" s="238">
        <v>0.4</v>
      </c>
      <c r="D11" s="238">
        <v>0.3</v>
      </c>
      <c r="E11" s="236">
        <f t="shared" ref="E11:E18" si="0">IF(B11=0,"-",C11*D11)</f>
        <v>0.12</v>
      </c>
      <c r="F11" s="267">
        <f>IFERROR(RANK(E11,$E$9:$E$18,0),"-")</f>
        <v>3</v>
      </c>
      <c r="G11" s="239" t="s">
        <v>187</v>
      </c>
    </row>
    <row r="12" spans="1:26" x14ac:dyDescent="0.35">
      <c r="A12" s="235" t="s">
        <v>202</v>
      </c>
      <c r="C12" s="236"/>
      <c r="D12" s="267"/>
      <c r="E12" s="236"/>
      <c r="F12" s="267"/>
      <c r="G12" s="267"/>
    </row>
    <row r="13" spans="1:26" x14ac:dyDescent="0.35">
      <c r="B13" s="237" t="s">
        <v>203</v>
      </c>
      <c r="C13" s="238">
        <v>0.3</v>
      </c>
      <c r="D13" s="238">
        <v>0.4</v>
      </c>
      <c r="E13" s="236">
        <f>IF(B13=0,"-",C13*D13)</f>
        <v>0.12</v>
      </c>
      <c r="F13" s="267">
        <f>IFERROR(RANK(E13,$E$9:$E$18,0),"-")</f>
        <v>3</v>
      </c>
      <c r="G13" s="239" t="s">
        <v>187</v>
      </c>
    </row>
    <row r="14" spans="1:26" x14ac:dyDescent="0.35">
      <c r="B14" s="237" t="s">
        <v>204</v>
      </c>
      <c r="C14" s="238">
        <v>0.3</v>
      </c>
      <c r="D14" s="238">
        <v>0.3</v>
      </c>
      <c r="E14" s="236">
        <f t="shared" ref="E14:E15" si="1">IF(B14=0,"-",C14*D14)</f>
        <v>0.09</v>
      </c>
      <c r="F14" s="267">
        <f>IFERROR(RANK(E14,$E$9:$E$18,0),"-")</f>
        <v>6</v>
      </c>
      <c r="G14" s="239"/>
    </row>
    <row r="15" spans="1:26" x14ac:dyDescent="0.35">
      <c r="B15" s="237" t="s">
        <v>205</v>
      </c>
      <c r="C15" s="238">
        <v>0.3</v>
      </c>
      <c r="D15" s="238">
        <v>0.3</v>
      </c>
      <c r="E15" s="236">
        <f t="shared" si="1"/>
        <v>0.09</v>
      </c>
      <c r="F15" s="267">
        <f>IFERROR(RANK(E15,$E$9:$E$18,0),"-")</f>
        <v>6</v>
      </c>
      <c r="G15" s="239"/>
    </row>
    <row r="16" spans="1:26" x14ac:dyDescent="0.35">
      <c r="A16" s="235" t="s">
        <v>206</v>
      </c>
      <c r="C16" s="236"/>
      <c r="D16" s="267"/>
      <c r="E16" s="236"/>
      <c r="F16" s="267"/>
      <c r="G16" s="267"/>
    </row>
    <row r="17" spans="1:7" x14ac:dyDescent="0.35">
      <c r="A17" s="235"/>
      <c r="B17" s="237" t="s">
        <v>207</v>
      </c>
      <c r="C17" s="238">
        <v>0.3</v>
      </c>
      <c r="D17" s="238">
        <v>0.3</v>
      </c>
      <c r="E17" s="236">
        <f t="shared" si="0"/>
        <v>0.09</v>
      </c>
      <c r="F17" s="267">
        <f>IFERROR(RANK(E17,$E$9:$E$18,0),"-")</f>
        <v>6</v>
      </c>
      <c r="G17" s="239"/>
    </row>
    <row r="18" spans="1:7" x14ac:dyDescent="0.35">
      <c r="B18" s="237" t="s">
        <v>208</v>
      </c>
      <c r="C18" s="240">
        <v>0.3</v>
      </c>
      <c r="D18" s="240">
        <v>0.7</v>
      </c>
      <c r="E18" s="236">
        <f t="shared" si="0"/>
        <v>0.21</v>
      </c>
      <c r="F18" s="267">
        <f>IFERROR(RANK(E18,$E$9:$E$18,0),"-")</f>
        <v>1</v>
      </c>
      <c r="G18" s="239" t="s">
        <v>187</v>
      </c>
    </row>
    <row r="19" spans="1:7" x14ac:dyDescent="0.35">
      <c r="A19" s="241" t="s">
        <v>209</v>
      </c>
      <c r="B19" s="241"/>
      <c r="C19" s="242">
        <f>C9+C13+C17</f>
        <v>1</v>
      </c>
      <c r="D19" s="243"/>
      <c r="E19" s="242">
        <f>SUM(E9:E17)</f>
        <v>0.78999999999999992</v>
      </c>
      <c r="F19" s="242"/>
      <c r="G19" s="242"/>
    </row>
    <row r="20" spans="1:7" x14ac:dyDescent="0.35">
      <c r="C20" s="267"/>
      <c r="D20" s="267"/>
      <c r="E20" s="236"/>
    </row>
    <row r="22" spans="1:7" x14ac:dyDescent="0.35">
      <c r="F22" s="244"/>
    </row>
  </sheetData>
  <dataConsolidate/>
  <conditionalFormatting sqref="E8">
    <cfRule type="top10" dxfId="1" priority="1" percent="1" rank="50"/>
  </conditionalFormatting>
  <dataValidations count="1">
    <dataValidation type="list" allowBlank="1" showInputMessage="1" showErrorMessage="1" sqref="G13:G15 G9:G11 G17:G18" xr:uid="{9E4E1FA3-DB1C-45DC-86C5-DEEC2A75FA17}">
      <formula1>Z$1:Z$2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B18CB-0F0F-459F-8D75-8DF5D0D5FCBA}">
  <dimension ref="A1:AB36"/>
  <sheetViews>
    <sheetView workbookViewId="0">
      <selection activeCell="E25" sqref="E25:E26"/>
    </sheetView>
  </sheetViews>
  <sheetFormatPr defaultColWidth="8.26953125" defaultRowHeight="12" x14ac:dyDescent="0.35"/>
  <cols>
    <col min="1" max="1" width="12.453125" style="299" customWidth="1"/>
    <col min="2" max="3" width="8.26953125" style="299"/>
    <col min="4" max="4" width="18.1796875" style="299" bestFit="1" customWidth="1"/>
    <col min="5" max="5" width="8.54296875" style="299" bestFit="1" customWidth="1"/>
    <col min="6" max="6" width="14.54296875" style="299" bestFit="1" customWidth="1"/>
    <col min="7" max="7" width="8.26953125" style="299"/>
    <col min="8" max="8" width="9.54296875" style="299" bestFit="1" customWidth="1"/>
    <col min="9" max="9" width="11.453125" style="299" customWidth="1"/>
    <col min="10" max="10" width="8.7265625" style="299" bestFit="1" customWidth="1"/>
    <col min="11" max="11" width="10.26953125" style="299" customWidth="1"/>
    <col min="12" max="12" width="12.453125" style="299" customWidth="1"/>
    <col min="13" max="13" width="11.453125" style="299" customWidth="1"/>
    <col min="14" max="14" width="14.1796875" style="299" customWidth="1"/>
    <col min="15" max="16" width="8.26953125" style="299"/>
    <col min="17" max="17" width="8.26953125" style="299" customWidth="1"/>
    <col min="18" max="18" width="8.26953125" style="299"/>
    <col min="19" max="19" width="8.26953125" style="299" customWidth="1"/>
    <col min="20" max="20" width="8.26953125" style="299"/>
    <col min="21" max="21" width="8.26953125" style="299" customWidth="1"/>
    <col min="22" max="22" width="14.54296875" style="299" bestFit="1" customWidth="1"/>
    <col min="23" max="24" width="12.453125" style="300" customWidth="1"/>
    <col min="25" max="25" width="8.26953125" style="299"/>
    <col min="26" max="26" width="13.453125" style="299" bestFit="1" customWidth="1"/>
    <col min="27" max="27" width="10.26953125" style="299" bestFit="1" customWidth="1"/>
    <col min="28" max="28" width="10.26953125" style="299" customWidth="1"/>
    <col min="29" max="16384" width="8.26953125" style="299"/>
  </cols>
  <sheetData>
    <row r="1" spans="1:28" s="274" customFormat="1" ht="27" customHeight="1" x14ac:dyDescent="0.25">
      <c r="A1" s="272" t="s">
        <v>210</v>
      </c>
      <c r="B1" s="273" t="s">
        <v>211</v>
      </c>
      <c r="D1" s="272" t="s">
        <v>212</v>
      </c>
      <c r="E1" s="273" t="s">
        <v>211</v>
      </c>
      <c r="F1" s="274" t="s">
        <v>213</v>
      </c>
      <c r="H1" s="273" t="s">
        <v>19</v>
      </c>
      <c r="I1" s="273" t="s">
        <v>211</v>
      </c>
      <c r="J1" s="273" t="s">
        <v>214</v>
      </c>
      <c r="K1" s="273" t="s">
        <v>215</v>
      </c>
      <c r="L1" s="273" t="s">
        <v>216</v>
      </c>
      <c r="M1" s="273" t="s">
        <v>23</v>
      </c>
      <c r="N1" s="273" t="s">
        <v>213</v>
      </c>
      <c r="P1" s="272" t="s">
        <v>191</v>
      </c>
      <c r="Q1" s="273"/>
      <c r="R1" s="273" t="s">
        <v>217</v>
      </c>
      <c r="S1" s="273"/>
      <c r="T1" s="273" t="s">
        <v>48</v>
      </c>
      <c r="U1" s="273"/>
      <c r="V1" s="273" t="s">
        <v>213</v>
      </c>
      <c r="W1" s="273" t="s">
        <v>195</v>
      </c>
      <c r="X1" s="275" t="s">
        <v>218</v>
      </c>
      <c r="AB1" s="275" t="s">
        <v>219</v>
      </c>
    </row>
    <row r="2" spans="1:28" s="274" customFormat="1" ht="20.149999999999999" customHeight="1" x14ac:dyDescent="0.25">
      <c r="A2" s="274" t="s">
        <v>15</v>
      </c>
      <c r="B2" s="276">
        <v>0.4</v>
      </c>
      <c r="D2" s="274" t="s">
        <v>220</v>
      </c>
      <c r="E2" s="277">
        <v>0.4</v>
      </c>
      <c r="F2" s="278">
        <f>SUMIF($R$2:$R$31,D2,$X$2:$X$31)</f>
        <v>1.25</v>
      </c>
      <c r="H2" s="279" t="s">
        <v>221</v>
      </c>
      <c r="I2" s="280">
        <v>0.5</v>
      </c>
      <c r="J2" s="281">
        <v>1</v>
      </c>
      <c r="K2" s="281"/>
      <c r="L2" s="281">
        <v>1</v>
      </c>
      <c r="M2" s="281">
        <v>1</v>
      </c>
      <c r="N2" s="282">
        <f>IFERROR(IF(M2=0,"-",IF(J2&gt;L2,(IF(AND(M2=L2,M2=(J2-K2)),125%,IF(AND(M2&lt;=(J2+K2),M2&gt;=(J2-K2)),100%,IF(M2&gt;(J2+K2),(J2+K2)/M2,IF((M2&lt;(J2-K2)),100%+ABS(M2-J2)*25%/ABS(L2-J2)))))),IF(AND(M2=L2,M2=(J2+K2)),125%,IF(AND(M2&lt;=(J2+K2),M2&gt;=(J2-K2)),100%,IF(AND(M2=L2,M2=(J2+K2)),125%,IF(M2&lt;(J2-K2),M2/(J2-K2),IF(M2&gt;(J2+K2),100%+(M2-J2)*25%/(L2-J2)))))))),"-")</f>
        <v>1.25</v>
      </c>
      <c r="P2" s="294" t="s">
        <v>15</v>
      </c>
      <c r="Q2" s="278">
        <f t="shared" ref="Q2:Q15" si="0">IFERROR(VLOOKUP(P2,$A$2:$B$4,2,0),"-")</f>
        <v>0.4</v>
      </c>
      <c r="R2" s="295" t="s">
        <v>220</v>
      </c>
      <c r="S2" s="278">
        <f t="shared" ref="S2:S26" si="1">IFERROR(VLOOKUP(R2,$D$2:$E$21,2,0),"-")</f>
        <v>0.4</v>
      </c>
      <c r="T2" s="295" t="s">
        <v>221</v>
      </c>
      <c r="U2" s="278">
        <f t="shared" ref="U2:U21" si="2">IFERROR(VLOOKUP(T2,$H$2:$I$31,2,0),"-")</f>
        <v>0.5</v>
      </c>
      <c r="V2" s="285">
        <f t="shared" ref="V2:V21" si="3">IFERROR(VLOOKUP(T2,$H$2:$N$31,7,0),"-")</f>
        <v>1.25</v>
      </c>
      <c r="W2" s="286">
        <f>IFERROR(V2*U2*S2*Q2,"-")</f>
        <v>0.1</v>
      </c>
      <c r="X2" s="286">
        <f>IFERROR(V2*U2,"-")</f>
        <v>0.625</v>
      </c>
      <c r="Z2" s="287" t="s">
        <v>222</v>
      </c>
      <c r="AA2" s="288"/>
      <c r="AB2" s="289">
        <f>SUM(W2:W100)</f>
        <v>1.0428999999999999</v>
      </c>
    </row>
    <row r="3" spans="1:28" s="274" customFormat="1" ht="20.149999999999999" customHeight="1" x14ac:dyDescent="0.25">
      <c r="A3" s="274" t="s">
        <v>34</v>
      </c>
      <c r="B3" s="276">
        <v>0.3</v>
      </c>
      <c r="D3" s="274" t="s">
        <v>220</v>
      </c>
      <c r="E3" s="277">
        <v>0.4</v>
      </c>
      <c r="F3" s="278">
        <f t="shared" ref="F3:F18" si="4">SUMIF($R$2:$R$31,D3,$X$2:$X$31)</f>
        <v>1.25</v>
      </c>
      <c r="H3" s="279" t="s">
        <v>223</v>
      </c>
      <c r="I3" s="280">
        <v>0.5</v>
      </c>
      <c r="J3" s="281">
        <v>100</v>
      </c>
      <c r="K3" s="281"/>
      <c r="L3" s="281">
        <v>100</v>
      </c>
      <c r="M3" s="281">
        <v>100</v>
      </c>
      <c r="N3" s="282">
        <f t="shared" ref="N3:N31" si="5">IFERROR(IF(M3=0,"-",IF(J3&gt;L3,(IF(AND(M3=L3,M3=(J3-K3)),125%,IF(AND(M3&lt;=(J3+K3),M3&gt;=(J3-K3)),100%,IF(M3&gt;(J3+K3),(J3+K3)/M3,IF((M3&lt;(J3-K3)),100%+ABS(M3-J3)*25%/ABS(L3-J3)))))),IF(AND(M3=L3,M3=(J3+K3)),125%,IF(AND(M3&lt;=(J3+K3),M3&gt;=(J3-K3)),100%,IF(AND(M3=L3,M3=(J3+K3)),125%,IF(M3&lt;(J3-K3),M3/(J3-K3),IF(M3&gt;(J3+K3),100%+(M3-J3)*25%/(L3-J3)))))))),"-")</f>
        <v>1.25</v>
      </c>
      <c r="P3" s="294" t="s">
        <v>15</v>
      </c>
      <c r="Q3" s="278">
        <f t="shared" si="0"/>
        <v>0.4</v>
      </c>
      <c r="R3" s="295" t="s">
        <v>220</v>
      </c>
      <c r="S3" s="278">
        <f t="shared" si="1"/>
        <v>0.4</v>
      </c>
      <c r="T3" s="295" t="s">
        <v>223</v>
      </c>
      <c r="U3" s="278">
        <f>IFERROR(VLOOKUP(T3,$H$2:$I$31,2,0),"-")</f>
        <v>0.5</v>
      </c>
      <c r="V3" s="285">
        <f>IFERROR(VLOOKUP(T3,$H$2:$N$31,7,0),"-")</f>
        <v>1.25</v>
      </c>
      <c r="W3" s="286">
        <f>IFERROR(V3*U3*S4*Q4,"-")</f>
        <v>7.5000000000000011E-2</v>
      </c>
      <c r="X3" s="286">
        <f>IFERROR(V3*U3,"-")</f>
        <v>0.625</v>
      </c>
      <c r="Z3" s="290" t="s">
        <v>15</v>
      </c>
      <c r="AA3" s="291">
        <f>IFERROR(SUMIF($P$2:$P$100,Z3,$W$2:$W$100)/VLOOKUP(Z3,$A$2:$B$4,2,0),"-")</f>
        <v>1.0375000000000001</v>
      </c>
      <c r="AB3" s="291">
        <f>IFERROR(SUMIF($P$2:$P$100,Z3,$W$2:$W$100),"-")</f>
        <v>0.41500000000000009</v>
      </c>
    </row>
    <row r="4" spans="1:28" s="274" customFormat="1" ht="20.149999999999999" customHeight="1" x14ac:dyDescent="0.25">
      <c r="A4" s="274" t="s">
        <v>46</v>
      </c>
      <c r="B4" s="276">
        <v>0.3</v>
      </c>
      <c r="D4" s="274" t="s">
        <v>224</v>
      </c>
      <c r="E4" s="277">
        <v>0.3</v>
      </c>
      <c r="F4" s="278">
        <f t="shared" si="4"/>
        <v>1.25</v>
      </c>
      <c r="H4" s="279" t="s">
        <v>225</v>
      </c>
      <c r="I4" s="280">
        <v>1</v>
      </c>
      <c r="J4" s="281">
        <v>1</v>
      </c>
      <c r="K4" s="281"/>
      <c r="L4" s="281">
        <v>1</v>
      </c>
      <c r="M4" s="281">
        <v>1</v>
      </c>
      <c r="N4" s="282">
        <f t="shared" si="5"/>
        <v>1.25</v>
      </c>
      <c r="P4" s="294" t="s">
        <v>15</v>
      </c>
      <c r="Q4" s="278">
        <f t="shared" si="0"/>
        <v>0.4</v>
      </c>
      <c r="R4" s="295" t="s">
        <v>224</v>
      </c>
      <c r="S4" s="278">
        <f t="shared" si="1"/>
        <v>0.3</v>
      </c>
      <c r="T4" s="295" t="s">
        <v>225</v>
      </c>
      <c r="U4" s="278">
        <f>IFERROR(VLOOKUP(T4,$H$2:$I$31,2,0),"-")</f>
        <v>1</v>
      </c>
      <c r="V4" s="285">
        <f>IFERROR(VLOOKUP(T4,$H$2:$N$31,7,0),"-")</f>
        <v>1.25</v>
      </c>
      <c r="W4" s="286">
        <f>IFERROR(V4*U4*S6*Q6,"-")</f>
        <v>0.15000000000000002</v>
      </c>
      <c r="X4" s="286">
        <f>IFERROR(V4*U4,"-")</f>
        <v>1.25</v>
      </c>
      <c r="Z4" s="290" t="s">
        <v>34</v>
      </c>
      <c r="AA4" s="291">
        <f>IFERROR(SUMIF($P$2:$P$100,Z4,$W$2:$W$100)/VLOOKUP(Z4,$A$2:$B$4,2,0),"-")</f>
        <v>1.0930000000000002</v>
      </c>
      <c r="AB4" s="285">
        <f>IFERROR(SUMIF($P$2:$P$100,Z4,$W$2:$W$100),"-")</f>
        <v>0.32790000000000002</v>
      </c>
    </row>
    <row r="5" spans="1:28" s="274" customFormat="1" ht="20.149999999999999" customHeight="1" x14ac:dyDescent="0.25">
      <c r="D5" s="274" t="s">
        <v>226</v>
      </c>
      <c r="E5" s="277">
        <v>0.3</v>
      </c>
      <c r="F5" s="278">
        <f t="shared" si="4"/>
        <v>1</v>
      </c>
      <c r="H5" s="279" t="s">
        <v>227</v>
      </c>
      <c r="I5" s="280">
        <v>0.7</v>
      </c>
      <c r="J5" s="281">
        <v>75</v>
      </c>
      <c r="K5" s="281">
        <v>5</v>
      </c>
      <c r="L5" s="281">
        <v>100</v>
      </c>
      <c r="M5" s="281">
        <v>75</v>
      </c>
      <c r="N5" s="282">
        <f t="shared" si="5"/>
        <v>1</v>
      </c>
      <c r="P5" s="294" t="s">
        <v>15</v>
      </c>
      <c r="Q5" s="278">
        <f t="shared" si="0"/>
        <v>0.4</v>
      </c>
      <c r="R5" s="295" t="s">
        <v>226</v>
      </c>
      <c r="S5" s="278">
        <f t="shared" si="1"/>
        <v>0.3</v>
      </c>
      <c r="T5" s="295" t="s">
        <v>227</v>
      </c>
      <c r="U5" s="278">
        <f>IFERROR(VLOOKUP(T5,$H$2:$I$31,2,0),"-")</f>
        <v>0.7</v>
      </c>
      <c r="V5" s="285">
        <f>IFERROR(VLOOKUP(T5,$H$2:$N$31,7,0),"-")</f>
        <v>1</v>
      </c>
      <c r="W5" s="286">
        <f>IFERROR(V5*U5*S10*Q10,"-")</f>
        <v>6.3E-2</v>
      </c>
      <c r="X5" s="286">
        <f>IFERROR(V5*U5,"-")</f>
        <v>0.7</v>
      </c>
      <c r="Z5" s="292" t="s">
        <v>46</v>
      </c>
      <c r="AA5" s="293">
        <f>IFERROR(SUMIF($P$2:$P$100,Z5,$W$2:$W$100)/VLOOKUP(Z5,$A$2:$B$4,2,0),"-")</f>
        <v>1</v>
      </c>
      <c r="AB5" s="293">
        <f>IFERROR(SUMIF($P$2:$P$100,Z5,$W$2:$W$100),"-")</f>
        <v>0.3</v>
      </c>
    </row>
    <row r="6" spans="1:28" s="274" customFormat="1" ht="20.149999999999999" customHeight="1" x14ac:dyDescent="0.25">
      <c r="D6" s="274" t="s">
        <v>226</v>
      </c>
      <c r="E6" s="277">
        <v>0.3</v>
      </c>
      <c r="F6" s="278">
        <f t="shared" si="4"/>
        <v>1</v>
      </c>
      <c r="H6" s="279" t="s">
        <v>228</v>
      </c>
      <c r="I6" s="280">
        <v>0.3</v>
      </c>
      <c r="J6" s="281">
        <v>4</v>
      </c>
      <c r="K6" s="281">
        <v>2</v>
      </c>
      <c r="L6" s="281">
        <v>7.5</v>
      </c>
      <c r="M6" s="281">
        <v>4</v>
      </c>
      <c r="N6" s="282">
        <f t="shared" si="5"/>
        <v>1</v>
      </c>
      <c r="P6" s="294" t="s">
        <v>15</v>
      </c>
      <c r="Q6" s="278">
        <f t="shared" si="0"/>
        <v>0.4</v>
      </c>
      <c r="R6" s="295" t="s">
        <v>226</v>
      </c>
      <c r="S6" s="278">
        <f t="shared" si="1"/>
        <v>0.3</v>
      </c>
      <c r="T6" s="295" t="s">
        <v>228</v>
      </c>
      <c r="U6" s="278">
        <f t="shared" ref="U6:U9" si="6">IFERROR(VLOOKUP(T6,$H$2:$I$31,2,0),"-")</f>
        <v>0.3</v>
      </c>
      <c r="V6" s="285">
        <f t="shared" ref="V6:V9" si="7">IFERROR(VLOOKUP(T6,$H$2:$N$31,7,0),"-")</f>
        <v>1</v>
      </c>
      <c r="W6" s="286">
        <f>IFERROR(V6*U6*S11*Q11,"-")</f>
        <v>2.7E-2</v>
      </c>
      <c r="X6" s="286">
        <f t="shared" ref="X6:X9" si="8">IFERROR(V6*U6,"-")</f>
        <v>0.3</v>
      </c>
    </row>
    <row r="7" spans="1:28" s="274" customFormat="1" ht="20.149999999999999" customHeight="1" x14ac:dyDescent="0.25">
      <c r="D7" s="274" t="s">
        <v>229</v>
      </c>
      <c r="E7" s="277">
        <v>0.4</v>
      </c>
      <c r="F7" s="278">
        <f t="shared" si="4"/>
        <v>1.075</v>
      </c>
      <c r="H7" s="279" t="s">
        <v>230</v>
      </c>
      <c r="I7" s="280">
        <v>0.4</v>
      </c>
      <c r="J7" s="281">
        <v>80</v>
      </c>
      <c r="K7" s="281">
        <v>5</v>
      </c>
      <c r="L7" s="281">
        <v>106</v>
      </c>
      <c r="M7" s="281">
        <v>80</v>
      </c>
      <c r="N7" s="282">
        <f t="shared" si="5"/>
        <v>1</v>
      </c>
      <c r="P7" s="294" t="s">
        <v>34</v>
      </c>
      <c r="Q7" s="278">
        <f t="shared" si="0"/>
        <v>0.3</v>
      </c>
      <c r="R7" s="295" t="s">
        <v>229</v>
      </c>
      <c r="S7" s="278">
        <f t="shared" si="1"/>
        <v>0.4</v>
      </c>
      <c r="T7" s="295" t="s">
        <v>230</v>
      </c>
      <c r="U7" s="278">
        <f t="shared" si="6"/>
        <v>0.4</v>
      </c>
      <c r="V7" s="285">
        <f t="shared" si="7"/>
        <v>1</v>
      </c>
      <c r="W7" s="286">
        <f>IFERROR(V7*U7*S7*Q7,"-")</f>
        <v>4.8000000000000008E-2</v>
      </c>
      <c r="X7" s="286">
        <f t="shared" si="8"/>
        <v>0.4</v>
      </c>
    </row>
    <row r="8" spans="1:28" s="274" customFormat="1" ht="20.149999999999999" customHeight="1" x14ac:dyDescent="0.25">
      <c r="D8" s="274" t="s">
        <v>229</v>
      </c>
      <c r="E8" s="277">
        <v>0.4</v>
      </c>
      <c r="F8" s="278">
        <f t="shared" si="4"/>
        <v>1.075</v>
      </c>
      <c r="H8" s="279" t="s">
        <v>231</v>
      </c>
      <c r="I8" s="280">
        <v>0.3</v>
      </c>
      <c r="J8" s="281">
        <v>6</v>
      </c>
      <c r="K8" s="281">
        <v>1</v>
      </c>
      <c r="L8" s="281">
        <v>8.75</v>
      </c>
      <c r="M8" s="281">
        <v>6</v>
      </c>
      <c r="N8" s="282">
        <f t="shared" si="5"/>
        <v>1</v>
      </c>
      <c r="P8" s="294" t="s">
        <v>34</v>
      </c>
      <c r="Q8" s="278">
        <f t="shared" si="0"/>
        <v>0.3</v>
      </c>
      <c r="R8" s="295" t="s">
        <v>229</v>
      </c>
      <c r="S8" s="278">
        <f t="shared" si="1"/>
        <v>0.4</v>
      </c>
      <c r="T8" s="295" t="s">
        <v>231</v>
      </c>
      <c r="U8" s="278">
        <f t="shared" si="6"/>
        <v>0.3</v>
      </c>
      <c r="V8" s="285">
        <f t="shared" si="7"/>
        <v>1</v>
      </c>
      <c r="W8" s="286">
        <f>IFERROR(V8*U8*S8*Q8,"-")</f>
        <v>3.5999999999999997E-2</v>
      </c>
      <c r="X8" s="286">
        <f t="shared" si="8"/>
        <v>0.3</v>
      </c>
    </row>
    <row r="9" spans="1:28" s="274" customFormat="1" ht="20.149999999999999" customHeight="1" x14ac:dyDescent="0.25">
      <c r="D9" s="274" t="s">
        <v>229</v>
      </c>
      <c r="E9" s="277">
        <v>0.4</v>
      </c>
      <c r="F9" s="278">
        <f t="shared" si="4"/>
        <v>1.075</v>
      </c>
      <c r="H9" s="279" t="s">
        <v>232</v>
      </c>
      <c r="I9" s="280">
        <v>0.3</v>
      </c>
      <c r="J9" s="281">
        <v>100</v>
      </c>
      <c r="K9" s="281"/>
      <c r="L9" s="281">
        <v>100</v>
      </c>
      <c r="M9" s="281">
        <v>100</v>
      </c>
      <c r="N9" s="282">
        <f t="shared" si="5"/>
        <v>1.25</v>
      </c>
      <c r="P9" s="294" t="s">
        <v>34</v>
      </c>
      <c r="Q9" s="278">
        <f t="shared" si="0"/>
        <v>0.3</v>
      </c>
      <c r="R9" s="295" t="s">
        <v>229</v>
      </c>
      <c r="S9" s="278">
        <f t="shared" si="1"/>
        <v>0.4</v>
      </c>
      <c r="T9" s="295" t="s">
        <v>232</v>
      </c>
      <c r="U9" s="278">
        <f t="shared" si="6"/>
        <v>0.3</v>
      </c>
      <c r="V9" s="285">
        <f t="shared" si="7"/>
        <v>1.25</v>
      </c>
      <c r="W9" s="286">
        <f>IFERROR(V9*U9*S9*Q9,"-")</f>
        <v>4.5000000000000005E-2</v>
      </c>
      <c r="X9" s="286">
        <f t="shared" si="8"/>
        <v>0.375</v>
      </c>
    </row>
    <row r="10" spans="1:28" s="274" customFormat="1" ht="20.149999999999999" customHeight="1" x14ac:dyDescent="0.25">
      <c r="D10" s="274" t="s">
        <v>233</v>
      </c>
      <c r="E10" s="277">
        <v>0.3</v>
      </c>
      <c r="F10" s="278">
        <f t="shared" si="4"/>
        <v>1.0850000000000002</v>
      </c>
      <c r="H10" s="279" t="s">
        <v>234</v>
      </c>
      <c r="I10" s="280">
        <v>0.34</v>
      </c>
      <c r="J10" s="281">
        <v>1</v>
      </c>
      <c r="K10" s="281"/>
      <c r="L10" s="281">
        <v>1</v>
      </c>
      <c r="M10" s="281">
        <v>1</v>
      </c>
      <c r="N10" s="282">
        <f t="shared" si="5"/>
        <v>1.25</v>
      </c>
      <c r="P10" s="294" t="s">
        <v>34</v>
      </c>
      <c r="Q10" s="278">
        <f t="shared" si="0"/>
        <v>0.3</v>
      </c>
      <c r="R10" s="295" t="s">
        <v>233</v>
      </c>
      <c r="S10" s="278">
        <f>IFERROR(VLOOKUP(R10,$D$2:$E$21,2,0),"-")</f>
        <v>0.3</v>
      </c>
      <c r="T10" s="295" t="s">
        <v>234</v>
      </c>
      <c r="U10" s="278">
        <f>IFERROR(VLOOKUP(T10,$H$2:$I$31,2,0),"-")</f>
        <v>0.34</v>
      </c>
      <c r="V10" s="285">
        <f>IFERROR(VLOOKUP(T10,$H$2:$N$31,7,0),"-")</f>
        <v>1.25</v>
      </c>
      <c r="W10" s="286">
        <f>IFERROR(V10*U10*S10*Q10,"-")</f>
        <v>3.8249999999999999E-2</v>
      </c>
      <c r="X10" s="286">
        <f>IFERROR(V10*U10,"-")</f>
        <v>0.42500000000000004</v>
      </c>
    </row>
    <row r="11" spans="1:28" s="274" customFormat="1" ht="20.149999999999999" customHeight="1" x14ac:dyDescent="0.25">
      <c r="D11" s="274" t="s">
        <v>233</v>
      </c>
      <c r="E11" s="277">
        <v>0.3</v>
      </c>
      <c r="F11" s="278">
        <f t="shared" si="4"/>
        <v>1.0850000000000002</v>
      </c>
      <c r="H11" s="279" t="s">
        <v>235</v>
      </c>
      <c r="I11" s="280">
        <v>0.33</v>
      </c>
      <c r="J11" s="281">
        <v>70</v>
      </c>
      <c r="K11" s="281">
        <v>1</v>
      </c>
      <c r="L11" s="281">
        <v>88</v>
      </c>
      <c r="M11" s="281">
        <v>70</v>
      </c>
      <c r="N11" s="282">
        <f t="shared" si="5"/>
        <v>1</v>
      </c>
      <c r="P11" s="294" t="s">
        <v>34</v>
      </c>
      <c r="Q11" s="278">
        <f t="shared" si="0"/>
        <v>0.3</v>
      </c>
      <c r="R11" s="295" t="s">
        <v>233</v>
      </c>
      <c r="S11" s="278">
        <f>IFERROR(VLOOKUP(R11,$D$2:$E$21,2,0),"-")</f>
        <v>0.3</v>
      </c>
      <c r="T11" s="295" t="s">
        <v>235</v>
      </c>
      <c r="U11" s="278">
        <f>IFERROR(VLOOKUP(T11,$H$2:$I$31,2,0),"-")</f>
        <v>0.33</v>
      </c>
      <c r="V11" s="285">
        <f>IFERROR(VLOOKUP(T11,$H$2:$N$31,7,0),"-")</f>
        <v>1</v>
      </c>
      <c r="W11" s="286">
        <f>IFERROR(V11*U11*S11*Q11,"-")</f>
        <v>2.9700000000000001E-2</v>
      </c>
      <c r="X11" s="286">
        <f>IFERROR(V11*U11,"-")</f>
        <v>0.33</v>
      </c>
    </row>
    <row r="12" spans="1:28" s="274" customFormat="1" ht="20.149999999999999" customHeight="1" x14ac:dyDescent="0.25">
      <c r="D12" s="274" t="s">
        <v>233</v>
      </c>
      <c r="E12" s="277">
        <v>0.3</v>
      </c>
      <c r="F12" s="278">
        <f t="shared" si="4"/>
        <v>1.0850000000000002</v>
      </c>
      <c r="H12" s="275" t="s">
        <v>236</v>
      </c>
      <c r="I12" s="276">
        <v>0.33</v>
      </c>
      <c r="J12" s="295">
        <v>4</v>
      </c>
      <c r="K12" s="295">
        <v>1</v>
      </c>
      <c r="L12" s="295">
        <v>6.25</v>
      </c>
      <c r="M12" s="295">
        <v>4</v>
      </c>
      <c r="N12" s="282">
        <f t="shared" si="5"/>
        <v>1</v>
      </c>
      <c r="P12" s="294" t="s">
        <v>34</v>
      </c>
      <c r="Q12" s="278">
        <f t="shared" si="0"/>
        <v>0.3</v>
      </c>
      <c r="R12" s="295" t="s">
        <v>233</v>
      </c>
      <c r="S12" s="278">
        <f t="shared" ref="S12:S13" si="9">IFERROR(VLOOKUP(R12,$D$2:$E$21,2,0),"-")</f>
        <v>0.3</v>
      </c>
      <c r="T12" s="295" t="s">
        <v>236</v>
      </c>
      <c r="U12" s="278">
        <f t="shared" ref="U12:U15" si="10">IFERROR(VLOOKUP(T12,$H$2:$I$31,2,0),"-")</f>
        <v>0.33</v>
      </c>
      <c r="V12" s="285">
        <f t="shared" ref="V12:V13" si="11">IFERROR(VLOOKUP(T12,$H$2:$N$31,7,0),"-")</f>
        <v>1</v>
      </c>
      <c r="W12" s="286">
        <f t="shared" ref="W12:W31" si="12">IFERROR(V12*U12*S12*Q12,"-")</f>
        <v>2.9700000000000001E-2</v>
      </c>
      <c r="X12" s="286">
        <f t="shared" ref="X12:X31" si="13">IFERROR(V12*U12,"-")</f>
        <v>0.33</v>
      </c>
    </row>
    <row r="13" spans="1:28" s="274" customFormat="1" ht="20.149999999999999" customHeight="1" x14ac:dyDescent="0.25">
      <c r="D13" s="274" t="s">
        <v>237</v>
      </c>
      <c r="E13" s="277">
        <v>0.3</v>
      </c>
      <c r="F13" s="278">
        <f t="shared" si="4"/>
        <v>1.125</v>
      </c>
      <c r="H13" s="275" t="s">
        <v>238</v>
      </c>
      <c r="I13" s="276">
        <v>0.5</v>
      </c>
      <c r="J13" s="295">
        <v>1</v>
      </c>
      <c r="K13" s="295"/>
      <c r="L13" s="295">
        <v>1</v>
      </c>
      <c r="M13" s="295">
        <v>1</v>
      </c>
      <c r="N13" s="282">
        <f t="shared" si="5"/>
        <v>1.25</v>
      </c>
      <c r="P13" s="294" t="s">
        <v>34</v>
      </c>
      <c r="Q13" s="278">
        <f t="shared" si="0"/>
        <v>0.3</v>
      </c>
      <c r="R13" s="295" t="s">
        <v>237</v>
      </c>
      <c r="S13" s="278">
        <f t="shared" si="9"/>
        <v>0.3</v>
      </c>
      <c r="T13" s="295" t="s">
        <v>238</v>
      </c>
      <c r="U13" s="278">
        <f t="shared" si="10"/>
        <v>0.5</v>
      </c>
      <c r="V13" s="285">
        <f t="shared" si="11"/>
        <v>1.25</v>
      </c>
      <c r="W13" s="286">
        <f t="shared" si="12"/>
        <v>5.6249999999999994E-2</v>
      </c>
      <c r="X13" s="286">
        <f t="shared" si="13"/>
        <v>0.625</v>
      </c>
      <c r="AA13" s="296"/>
    </row>
    <row r="14" spans="1:28" s="274" customFormat="1" ht="20.149999999999999" customHeight="1" x14ac:dyDescent="0.25">
      <c r="D14" s="274" t="s">
        <v>237</v>
      </c>
      <c r="E14" s="277">
        <v>0.3</v>
      </c>
      <c r="F14" s="278">
        <f t="shared" si="4"/>
        <v>1.125</v>
      </c>
      <c r="H14" s="275" t="s">
        <v>239</v>
      </c>
      <c r="I14" s="276">
        <v>0.5</v>
      </c>
      <c r="J14" s="295">
        <v>40</v>
      </c>
      <c r="K14" s="295">
        <v>5</v>
      </c>
      <c r="L14" s="295">
        <v>56</v>
      </c>
      <c r="M14" s="295">
        <v>40</v>
      </c>
      <c r="N14" s="282">
        <f t="shared" si="5"/>
        <v>1</v>
      </c>
      <c r="P14" s="294" t="s">
        <v>34</v>
      </c>
      <c r="Q14" s="278">
        <f t="shared" si="0"/>
        <v>0.3</v>
      </c>
      <c r="R14" s="295" t="s">
        <v>237</v>
      </c>
      <c r="S14" s="278">
        <f t="shared" si="1"/>
        <v>0.3</v>
      </c>
      <c r="T14" s="295" t="s">
        <v>239</v>
      </c>
      <c r="U14" s="278">
        <f t="shared" si="10"/>
        <v>0.5</v>
      </c>
      <c r="V14" s="285">
        <f t="shared" si="3"/>
        <v>1</v>
      </c>
      <c r="W14" s="286">
        <f t="shared" si="12"/>
        <v>4.4999999999999998E-2</v>
      </c>
      <c r="X14" s="286">
        <f t="shared" si="13"/>
        <v>0.5</v>
      </c>
      <c r="AA14" s="296"/>
    </row>
    <row r="15" spans="1:28" s="274" customFormat="1" ht="20.149999999999999" customHeight="1" x14ac:dyDescent="0.25">
      <c r="D15" s="274" t="s">
        <v>240</v>
      </c>
      <c r="E15" s="277">
        <v>0.3</v>
      </c>
      <c r="F15" s="278">
        <f t="shared" si="4"/>
        <v>1</v>
      </c>
      <c r="H15" s="275" t="s">
        <v>241</v>
      </c>
      <c r="I15" s="276">
        <v>1</v>
      </c>
      <c r="J15" s="295">
        <v>3.5</v>
      </c>
      <c r="K15" s="295">
        <v>1E-3</v>
      </c>
      <c r="L15" s="295">
        <v>5</v>
      </c>
      <c r="M15" s="295">
        <v>3.5</v>
      </c>
      <c r="N15" s="282">
        <f t="shared" si="5"/>
        <v>1</v>
      </c>
      <c r="P15" s="294" t="s">
        <v>46</v>
      </c>
      <c r="Q15" s="278">
        <f t="shared" si="0"/>
        <v>0.3</v>
      </c>
      <c r="R15" s="295" t="s">
        <v>240</v>
      </c>
      <c r="S15" s="278">
        <f t="shared" si="1"/>
        <v>0.3</v>
      </c>
      <c r="T15" s="295" t="s">
        <v>241</v>
      </c>
      <c r="U15" s="278">
        <f t="shared" si="10"/>
        <v>1</v>
      </c>
      <c r="V15" s="285">
        <f t="shared" si="3"/>
        <v>1</v>
      </c>
      <c r="W15" s="286">
        <f t="shared" si="12"/>
        <v>0.09</v>
      </c>
      <c r="X15" s="286">
        <f t="shared" si="13"/>
        <v>1</v>
      </c>
      <c r="AA15" s="297"/>
    </row>
    <row r="16" spans="1:28" s="274" customFormat="1" ht="20.149999999999999" customHeight="1" x14ac:dyDescent="0.25">
      <c r="D16" s="274" t="s">
        <v>242</v>
      </c>
      <c r="E16" s="277">
        <v>0.7</v>
      </c>
      <c r="F16" s="278">
        <f t="shared" si="4"/>
        <v>1</v>
      </c>
      <c r="H16" s="275" t="s">
        <v>243</v>
      </c>
      <c r="I16" s="276">
        <v>0.4</v>
      </c>
      <c r="J16" s="295">
        <v>55</v>
      </c>
      <c r="K16" s="295">
        <v>1</v>
      </c>
      <c r="L16" s="295">
        <v>70</v>
      </c>
      <c r="M16" s="295">
        <v>55</v>
      </c>
      <c r="N16" s="282">
        <f t="shared" si="5"/>
        <v>1</v>
      </c>
      <c r="P16" s="294" t="s">
        <v>46</v>
      </c>
      <c r="Q16" s="278">
        <f t="shared" ref="Q16:Q26" si="14">IFERROR(VLOOKUP(P16,$A$2:$B$4,2,0),"-")</f>
        <v>0.3</v>
      </c>
      <c r="R16" s="295" t="s">
        <v>242</v>
      </c>
      <c r="S16" s="278">
        <f t="shared" si="1"/>
        <v>0.7</v>
      </c>
      <c r="T16" s="295" t="s">
        <v>243</v>
      </c>
      <c r="U16" s="278">
        <f t="shared" si="2"/>
        <v>0.4</v>
      </c>
      <c r="V16" s="285">
        <f t="shared" si="3"/>
        <v>1</v>
      </c>
      <c r="W16" s="286">
        <f t="shared" si="12"/>
        <v>8.3999999999999991E-2</v>
      </c>
      <c r="X16" s="286">
        <f t="shared" si="13"/>
        <v>0.4</v>
      </c>
    </row>
    <row r="17" spans="4:27" s="274" customFormat="1" ht="20.149999999999999" customHeight="1" x14ac:dyDescent="0.25">
      <c r="D17" s="274" t="s">
        <v>242</v>
      </c>
      <c r="E17" s="277">
        <v>0.7</v>
      </c>
      <c r="F17" s="278">
        <f t="shared" si="4"/>
        <v>1</v>
      </c>
      <c r="H17" s="275" t="s">
        <v>244</v>
      </c>
      <c r="I17" s="276">
        <v>0.4</v>
      </c>
      <c r="J17" s="295">
        <v>70</v>
      </c>
      <c r="K17" s="295">
        <v>1</v>
      </c>
      <c r="L17" s="295">
        <v>88</v>
      </c>
      <c r="M17" s="295">
        <v>70</v>
      </c>
      <c r="N17" s="282">
        <f t="shared" si="5"/>
        <v>1</v>
      </c>
      <c r="P17" s="294" t="s">
        <v>46</v>
      </c>
      <c r="Q17" s="278">
        <f t="shared" si="14"/>
        <v>0.3</v>
      </c>
      <c r="R17" s="295" t="s">
        <v>242</v>
      </c>
      <c r="S17" s="278">
        <f t="shared" si="1"/>
        <v>0.7</v>
      </c>
      <c r="T17" s="295" t="s">
        <v>244</v>
      </c>
      <c r="U17" s="278">
        <f t="shared" si="2"/>
        <v>0.4</v>
      </c>
      <c r="V17" s="285">
        <f t="shared" si="3"/>
        <v>1</v>
      </c>
      <c r="W17" s="286">
        <f t="shared" si="12"/>
        <v>8.3999999999999991E-2</v>
      </c>
      <c r="X17" s="286">
        <f t="shared" si="13"/>
        <v>0.4</v>
      </c>
    </row>
    <row r="18" spans="4:27" s="274" customFormat="1" ht="20.149999999999999" customHeight="1" x14ac:dyDescent="0.25">
      <c r="D18" s="274" t="s">
        <v>242</v>
      </c>
      <c r="E18" s="277">
        <v>0.7</v>
      </c>
      <c r="F18" s="278">
        <f t="shared" si="4"/>
        <v>1</v>
      </c>
      <c r="H18" s="275" t="s">
        <v>245</v>
      </c>
      <c r="I18" s="276">
        <v>0.2</v>
      </c>
      <c r="J18" s="295">
        <v>50</v>
      </c>
      <c r="K18" s="295">
        <v>1</v>
      </c>
      <c r="L18" s="295">
        <v>64</v>
      </c>
      <c r="M18" s="295">
        <v>50</v>
      </c>
      <c r="N18" s="282">
        <f t="shared" si="5"/>
        <v>1</v>
      </c>
      <c r="P18" s="294" t="s">
        <v>46</v>
      </c>
      <c r="Q18" s="278">
        <f t="shared" si="14"/>
        <v>0.3</v>
      </c>
      <c r="R18" s="295" t="s">
        <v>242</v>
      </c>
      <c r="S18" s="278">
        <f t="shared" si="1"/>
        <v>0.7</v>
      </c>
      <c r="T18" s="295" t="s">
        <v>245</v>
      </c>
      <c r="U18" s="278">
        <f t="shared" si="2"/>
        <v>0.2</v>
      </c>
      <c r="V18" s="285">
        <f t="shared" si="3"/>
        <v>1</v>
      </c>
      <c r="W18" s="286">
        <f t="shared" si="12"/>
        <v>4.1999999999999996E-2</v>
      </c>
      <c r="X18" s="286">
        <f t="shared" si="13"/>
        <v>0.2</v>
      </c>
    </row>
    <row r="19" spans="4:27" s="274" customFormat="1" ht="20.149999999999999" customHeight="1" x14ac:dyDescent="0.25">
      <c r="E19" s="283"/>
      <c r="F19" s="278"/>
      <c r="H19" s="275" t="s">
        <v>246</v>
      </c>
      <c r="I19" s="301"/>
      <c r="J19" s="284"/>
      <c r="K19" s="284"/>
      <c r="L19" s="284"/>
      <c r="M19" s="284"/>
      <c r="N19" s="282" t="str">
        <f t="shared" si="5"/>
        <v>-</v>
      </c>
      <c r="P19" s="283"/>
      <c r="Q19" s="278" t="str">
        <f t="shared" si="14"/>
        <v>-</v>
      </c>
      <c r="R19" s="284"/>
      <c r="S19" s="278" t="str">
        <f t="shared" si="1"/>
        <v>-</v>
      </c>
      <c r="T19" s="284"/>
      <c r="U19" s="278" t="str">
        <f t="shared" si="2"/>
        <v>-</v>
      </c>
      <c r="V19" s="285" t="str">
        <f t="shared" si="3"/>
        <v>-</v>
      </c>
      <c r="W19" s="286" t="str">
        <f t="shared" si="12"/>
        <v>-</v>
      </c>
      <c r="X19" s="286" t="str">
        <f t="shared" si="13"/>
        <v>-</v>
      </c>
    </row>
    <row r="20" spans="4:27" s="274" customFormat="1" ht="20.149999999999999" customHeight="1" x14ac:dyDescent="0.25">
      <c r="E20" s="283"/>
      <c r="F20" s="278"/>
      <c r="H20" s="275" t="s">
        <v>247</v>
      </c>
      <c r="I20" s="301"/>
      <c r="J20" s="284"/>
      <c r="K20" s="284"/>
      <c r="L20" s="284"/>
      <c r="M20" s="284"/>
      <c r="N20" s="282" t="str">
        <f t="shared" si="5"/>
        <v>-</v>
      </c>
      <c r="P20" s="283"/>
      <c r="Q20" s="278" t="str">
        <f t="shared" si="14"/>
        <v>-</v>
      </c>
      <c r="R20" s="284"/>
      <c r="S20" s="278" t="str">
        <f t="shared" si="1"/>
        <v>-</v>
      </c>
      <c r="T20" s="284"/>
      <c r="U20" s="278" t="str">
        <f t="shared" si="2"/>
        <v>-</v>
      </c>
      <c r="V20" s="285" t="str">
        <f t="shared" si="3"/>
        <v>-</v>
      </c>
      <c r="W20" s="286" t="str">
        <f t="shared" si="12"/>
        <v>-</v>
      </c>
      <c r="X20" s="286" t="str">
        <f t="shared" si="13"/>
        <v>-</v>
      </c>
    </row>
    <row r="21" spans="4:27" s="274" customFormat="1" ht="20.149999999999999" customHeight="1" x14ac:dyDescent="0.25">
      <c r="E21" s="283"/>
      <c r="F21" s="278"/>
      <c r="H21" s="275" t="s">
        <v>248</v>
      </c>
      <c r="I21" s="301"/>
      <c r="J21" s="284"/>
      <c r="K21" s="284"/>
      <c r="L21" s="284"/>
      <c r="M21" s="284"/>
      <c r="N21" s="282" t="str">
        <f t="shared" si="5"/>
        <v>-</v>
      </c>
      <c r="P21" s="283"/>
      <c r="Q21" s="278" t="str">
        <f t="shared" si="14"/>
        <v>-</v>
      </c>
      <c r="R21" s="284"/>
      <c r="S21" s="278" t="str">
        <f t="shared" si="1"/>
        <v>-</v>
      </c>
      <c r="T21" s="284"/>
      <c r="U21" s="278" t="str">
        <f t="shared" si="2"/>
        <v>-</v>
      </c>
      <c r="V21" s="285" t="str">
        <f t="shared" si="3"/>
        <v>-</v>
      </c>
      <c r="W21" s="286" t="str">
        <f t="shared" si="12"/>
        <v>-</v>
      </c>
      <c r="X21" s="286" t="str">
        <f t="shared" si="13"/>
        <v>-</v>
      </c>
      <c r="AA21" s="297"/>
    </row>
    <row r="22" spans="4:27" s="274" customFormat="1" ht="20.149999999999999" customHeight="1" x14ac:dyDescent="0.25">
      <c r="H22" s="275" t="s">
        <v>249</v>
      </c>
      <c r="I22" s="301"/>
      <c r="J22" s="284"/>
      <c r="K22" s="284"/>
      <c r="L22" s="284"/>
      <c r="M22" s="284"/>
      <c r="N22" s="282" t="str">
        <f t="shared" si="5"/>
        <v>-</v>
      </c>
      <c r="P22" s="283"/>
      <c r="Q22" s="278" t="str">
        <f t="shared" si="14"/>
        <v>-</v>
      </c>
      <c r="R22" s="284"/>
      <c r="S22" s="278" t="str">
        <f t="shared" si="1"/>
        <v>-</v>
      </c>
      <c r="T22" s="284"/>
      <c r="U22" s="278" t="str">
        <f>IFERROR(VLOOKUP(T22,$H$2:$I$31,2,0),"-")</f>
        <v>-</v>
      </c>
      <c r="V22" s="278" t="str">
        <f>IFERROR(VLOOKUP(T22,$H$2:$N$31,7,0),"-")</f>
        <v>-</v>
      </c>
      <c r="W22" s="286" t="str">
        <f t="shared" si="12"/>
        <v>-</v>
      </c>
      <c r="X22" s="286" t="str">
        <f t="shared" si="13"/>
        <v>-</v>
      </c>
      <c r="AA22" s="298"/>
    </row>
    <row r="23" spans="4:27" s="274" customFormat="1" ht="20.149999999999999" customHeight="1" x14ac:dyDescent="0.25">
      <c r="H23" s="275" t="s">
        <v>250</v>
      </c>
      <c r="I23" s="301"/>
      <c r="J23" s="284"/>
      <c r="K23" s="284"/>
      <c r="L23" s="284"/>
      <c r="M23" s="284"/>
      <c r="N23" s="282" t="str">
        <f t="shared" si="5"/>
        <v>-</v>
      </c>
      <c r="P23" s="283"/>
      <c r="Q23" s="278" t="str">
        <f t="shared" si="14"/>
        <v>-</v>
      </c>
      <c r="R23" s="284"/>
      <c r="S23" s="278" t="str">
        <f t="shared" si="1"/>
        <v>-</v>
      </c>
      <c r="T23" s="284"/>
      <c r="U23" s="278" t="str">
        <f t="shared" ref="U23:U31" si="15">IFERROR(VLOOKUP(T23,$H$2:$I$31,2,0),"-")</f>
        <v>-</v>
      </c>
      <c r="V23" s="278" t="str">
        <f t="shared" ref="V23:V31" si="16">IFERROR(VLOOKUP(T23,$H$2:$N$31,7,0),"-")</f>
        <v>-</v>
      </c>
      <c r="W23" s="286" t="str">
        <f t="shared" si="12"/>
        <v>-</v>
      </c>
      <c r="X23" s="286" t="str">
        <f t="shared" si="13"/>
        <v>-</v>
      </c>
    </row>
    <row r="24" spans="4:27" s="274" customFormat="1" ht="20.149999999999999" customHeight="1" x14ac:dyDescent="0.25">
      <c r="H24" s="275" t="s">
        <v>251</v>
      </c>
      <c r="I24" s="301"/>
      <c r="J24" s="284"/>
      <c r="K24" s="284"/>
      <c r="L24" s="284"/>
      <c r="M24" s="284"/>
      <c r="N24" s="282" t="str">
        <f t="shared" si="5"/>
        <v>-</v>
      </c>
      <c r="P24" s="283"/>
      <c r="Q24" s="278" t="str">
        <f t="shared" si="14"/>
        <v>-</v>
      </c>
      <c r="R24" s="284"/>
      <c r="S24" s="278" t="str">
        <f t="shared" si="1"/>
        <v>-</v>
      </c>
      <c r="T24" s="284"/>
      <c r="U24" s="278" t="str">
        <f t="shared" si="15"/>
        <v>-</v>
      </c>
      <c r="V24" s="278" t="str">
        <f t="shared" si="16"/>
        <v>-</v>
      </c>
      <c r="W24" s="286" t="str">
        <f t="shared" si="12"/>
        <v>-</v>
      </c>
      <c r="X24" s="286" t="str">
        <f t="shared" si="13"/>
        <v>-</v>
      </c>
    </row>
    <row r="25" spans="4:27" s="274" customFormat="1" ht="20.149999999999999" customHeight="1" x14ac:dyDescent="0.25">
      <c r="H25" s="275" t="s">
        <v>252</v>
      </c>
      <c r="I25" s="301"/>
      <c r="J25" s="284"/>
      <c r="K25" s="284"/>
      <c r="L25" s="284"/>
      <c r="M25" s="284"/>
      <c r="N25" s="282" t="str">
        <f t="shared" si="5"/>
        <v>-</v>
      </c>
      <c r="P25" s="283"/>
      <c r="Q25" s="278" t="str">
        <f t="shared" si="14"/>
        <v>-</v>
      </c>
      <c r="R25" s="284"/>
      <c r="S25" s="278" t="str">
        <f t="shared" si="1"/>
        <v>-</v>
      </c>
      <c r="T25" s="284"/>
      <c r="U25" s="278" t="str">
        <f t="shared" si="15"/>
        <v>-</v>
      </c>
      <c r="V25" s="278" t="str">
        <f t="shared" si="16"/>
        <v>-</v>
      </c>
      <c r="W25" s="286" t="str">
        <f t="shared" si="12"/>
        <v>-</v>
      </c>
      <c r="X25" s="286" t="str">
        <f t="shared" si="13"/>
        <v>-</v>
      </c>
    </row>
    <row r="26" spans="4:27" s="274" customFormat="1" ht="20.149999999999999" customHeight="1" x14ac:dyDescent="0.25">
      <c r="H26" s="275" t="s">
        <v>253</v>
      </c>
      <c r="I26" s="301"/>
      <c r="J26" s="284"/>
      <c r="K26" s="284"/>
      <c r="L26" s="284"/>
      <c r="M26" s="284"/>
      <c r="N26" s="282" t="str">
        <f t="shared" si="5"/>
        <v>-</v>
      </c>
      <c r="P26" s="283"/>
      <c r="Q26" s="278" t="str">
        <f t="shared" si="14"/>
        <v>-</v>
      </c>
      <c r="R26" s="284"/>
      <c r="S26" s="278" t="str">
        <f t="shared" si="1"/>
        <v>-</v>
      </c>
      <c r="T26" s="284"/>
      <c r="U26" s="278" t="str">
        <f t="shared" si="15"/>
        <v>-</v>
      </c>
      <c r="V26" s="278" t="str">
        <f t="shared" si="16"/>
        <v>-</v>
      </c>
      <c r="W26" s="286" t="str">
        <f t="shared" si="12"/>
        <v>-</v>
      </c>
      <c r="X26" s="286" t="str">
        <f t="shared" si="13"/>
        <v>-</v>
      </c>
    </row>
    <row r="27" spans="4:27" s="274" customFormat="1" ht="20.149999999999999" customHeight="1" x14ac:dyDescent="0.25">
      <c r="H27" s="275" t="s">
        <v>254</v>
      </c>
      <c r="I27" s="301"/>
      <c r="J27" s="284"/>
      <c r="K27" s="284"/>
      <c r="L27" s="284"/>
      <c r="M27" s="284"/>
      <c r="N27" s="282" t="str">
        <f t="shared" si="5"/>
        <v>-</v>
      </c>
      <c r="P27" s="283"/>
      <c r="R27" s="283"/>
      <c r="T27" s="283"/>
      <c r="U27" s="275" t="str">
        <f t="shared" si="15"/>
        <v>-</v>
      </c>
      <c r="V27" s="278" t="str">
        <f t="shared" si="16"/>
        <v>-</v>
      </c>
      <c r="W27" s="286" t="str">
        <f t="shared" si="12"/>
        <v>-</v>
      </c>
      <c r="X27" s="286" t="str">
        <f t="shared" si="13"/>
        <v>-</v>
      </c>
    </row>
    <row r="28" spans="4:27" s="274" customFormat="1" ht="20.149999999999999" customHeight="1" x14ac:dyDescent="0.25">
      <c r="H28" s="275" t="s">
        <v>255</v>
      </c>
      <c r="I28" s="301"/>
      <c r="J28" s="284"/>
      <c r="K28" s="284"/>
      <c r="L28" s="284"/>
      <c r="M28" s="284"/>
      <c r="N28" s="282" t="str">
        <f t="shared" si="5"/>
        <v>-</v>
      </c>
      <c r="P28" s="283"/>
      <c r="R28" s="283"/>
      <c r="T28" s="283"/>
      <c r="U28" s="275" t="str">
        <f t="shared" si="15"/>
        <v>-</v>
      </c>
      <c r="V28" s="278" t="str">
        <f t="shared" si="16"/>
        <v>-</v>
      </c>
      <c r="W28" s="286" t="str">
        <f t="shared" si="12"/>
        <v>-</v>
      </c>
      <c r="X28" s="286" t="str">
        <f t="shared" si="13"/>
        <v>-</v>
      </c>
    </row>
    <row r="29" spans="4:27" s="274" customFormat="1" ht="20.149999999999999" customHeight="1" x14ac:dyDescent="0.25">
      <c r="H29" s="275" t="s">
        <v>256</v>
      </c>
      <c r="I29" s="301"/>
      <c r="J29" s="284"/>
      <c r="K29" s="284"/>
      <c r="L29" s="284"/>
      <c r="M29" s="284"/>
      <c r="N29" s="282" t="str">
        <f t="shared" si="5"/>
        <v>-</v>
      </c>
      <c r="P29" s="283"/>
      <c r="R29" s="283"/>
      <c r="T29" s="283"/>
      <c r="U29" s="275" t="str">
        <f t="shared" si="15"/>
        <v>-</v>
      </c>
      <c r="V29" s="278" t="str">
        <f t="shared" si="16"/>
        <v>-</v>
      </c>
      <c r="W29" s="286" t="str">
        <f t="shared" si="12"/>
        <v>-</v>
      </c>
      <c r="X29" s="286" t="str">
        <f t="shared" si="13"/>
        <v>-</v>
      </c>
    </row>
    <row r="30" spans="4:27" s="274" customFormat="1" ht="20.149999999999999" customHeight="1" x14ac:dyDescent="0.25">
      <c r="H30" s="275" t="s">
        <v>257</v>
      </c>
      <c r="I30" s="301"/>
      <c r="J30" s="284"/>
      <c r="K30" s="284"/>
      <c r="L30" s="284"/>
      <c r="M30" s="284"/>
      <c r="N30" s="282" t="str">
        <f t="shared" si="5"/>
        <v>-</v>
      </c>
      <c r="P30" s="283"/>
      <c r="R30" s="283"/>
      <c r="T30" s="283"/>
      <c r="U30" s="275" t="str">
        <f t="shared" si="15"/>
        <v>-</v>
      </c>
      <c r="V30" s="278" t="str">
        <f t="shared" si="16"/>
        <v>-</v>
      </c>
      <c r="W30" s="286" t="str">
        <f t="shared" si="12"/>
        <v>-</v>
      </c>
      <c r="X30" s="286" t="str">
        <f t="shared" si="13"/>
        <v>-</v>
      </c>
    </row>
    <row r="31" spans="4:27" s="274" customFormat="1" ht="20.149999999999999" customHeight="1" x14ac:dyDescent="0.25">
      <c r="H31" s="275" t="s">
        <v>258</v>
      </c>
      <c r="I31" s="278"/>
      <c r="J31" s="275"/>
      <c r="K31" s="275"/>
      <c r="L31" s="275"/>
      <c r="M31" s="275"/>
      <c r="N31" s="282" t="str">
        <f t="shared" si="5"/>
        <v>-</v>
      </c>
      <c r="P31" s="283"/>
      <c r="R31" s="283"/>
      <c r="T31" s="283"/>
      <c r="U31" s="275" t="str">
        <f t="shared" si="15"/>
        <v>-</v>
      </c>
      <c r="V31" s="278" t="str">
        <f t="shared" si="16"/>
        <v>-</v>
      </c>
      <c r="W31" s="286" t="str">
        <f t="shared" si="12"/>
        <v>-</v>
      </c>
      <c r="X31" s="286" t="str">
        <f t="shared" si="13"/>
        <v>-</v>
      </c>
    </row>
    <row r="32" spans="4:27" ht="20.149999999999999" customHeight="1" x14ac:dyDescent="0.35">
      <c r="H32" s="275"/>
      <c r="I32" s="278"/>
      <c r="J32" s="275"/>
      <c r="K32" s="275"/>
      <c r="L32" s="275"/>
      <c r="M32" s="275"/>
      <c r="N32" s="278"/>
    </row>
    <row r="33" spans="8:14" ht="20.149999999999999" customHeight="1" x14ac:dyDescent="0.35">
      <c r="H33" s="275"/>
      <c r="I33" s="278"/>
      <c r="J33" s="275"/>
      <c r="K33" s="275"/>
      <c r="L33" s="275"/>
      <c r="M33" s="275"/>
      <c r="N33" s="278"/>
    </row>
    <row r="34" spans="8:14" ht="20.149999999999999" customHeight="1" x14ac:dyDescent="0.35">
      <c r="H34" s="275"/>
      <c r="I34" s="278"/>
      <c r="J34" s="275"/>
      <c r="K34" s="275"/>
      <c r="L34" s="275"/>
      <c r="M34" s="275"/>
      <c r="N34" s="278"/>
    </row>
    <row r="35" spans="8:14" ht="20.149999999999999" customHeight="1" x14ac:dyDescent="0.35">
      <c r="H35" s="275"/>
      <c r="I35" s="278"/>
      <c r="J35" s="275"/>
      <c r="K35" s="275"/>
      <c r="L35" s="275"/>
      <c r="M35" s="275"/>
      <c r="N35" s="278"/>
    </row>
    <row r="36" spans="8:14" ht="20.149999999999999" customHeight="1" x14ac:dyDescent="0.35">
      <c r="H36" s="275"/>
      <c r="I36" s="278"/>
      <c r="J36" s="275"/>
      <c r="K36" s="275"/>
      <c r="L36" s="275"/>
      <c r="M36" s="275"/>
      <c r="N36" s="278"/>
    </row>
  </sheetData>
  <dataValidations count="3">
    <dataValidation type="list" allowBlank="1" showInputMessage="1" showErrorMessage="1" sqref="R2:R22" xr:uid="{1A7AA786-5AFF-4B36-9184-7708514BB5D9}">
      <formula1>$D$2:$D$21</formula1>
    </dataValidation>
    <dataValidation type="list" allowBlank="1" showInputMessage="1" showErrorMessage="1" sqref="P2:P26" xr:uid="{EFF9780E-E108-4DEC-A520-B00DB0A83D73}">
      <formula1>$A$2:$A$4</formula1>
    </dataValidation>
    <dataValidation type="list" allowBlank="1" showInputMessage="1" showErrorMessage="1" sqref="T2:T32" xr:uid="{DF808BD0-5BF2-4727-8E7A-9C54303DD4D3}">
      <formula1>$H$2:$H$31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15D5-EA29-48DD-9A9F-2AD14FEE1969}">
  <dimension ref="A1:V39"/>
  <sheetViews>
    <sheetView workbookViewId="0">
      <selection activeCell="E25" sqref="E25:E26"/>
    </sheetView>
  </sheetViews>
  <sheetFormatPr defaultColWidth="9.1796875" defaultRowHeight="12" x14ac:dyDescent="0.35"/>
  <cols>
    <col min="1" max="2" width="19.81640625" style="224" customWidth="1"/>
    <col min="3" max="3" width="19.54296875" style="224" customWidth="1"/>
    <col min="4" max="5" width="17.7265625" style="224" customWidth="1"/>
    <col min="6" max="6" width="19.54296875" style="224" customWidth="1"/>
    <col min="7" max="7" width="14.54296875" style="224" customWidth="1"/>
    <col min="8" max="8" width="13.1796875" style="224" bestFit="1" customWidth="1"/>
    <col min="9" max="16384" width="9.1796875" style="224"/>
  </cols>
  <sheetData>
    <row r="1" spans="1:22" x14ac:dyDescent="0.35">
      <c r="V1" s="224" t="s">
        <v>187</v>
      </c>
    </row>
    <row r="3" spans="1:22" s="245" customFormat="1" ht="12.5" thickBot="1" x14ac:dyDescent="0.4"/>
    <row r="4" spans="1:22" ht="33" customHeight="1" thickBot="1" x14ac:dyDescent="0.4">
      <c r="A4" s="233" t="s">
        <v>191</v>
      </c>
      <c r="B4" s="233" t="s">
        <v>192</v>
      </c>
      <c r="C4" s="233" t="s">
        <v>259</v>
      </c>
      <c r="D4" s="234" t="s">
        <v>214</v>
      </c>
      <c r="E4" s="234" t="s">
        <v>215</v>
      </c>
      <c r="F4" s="234" t="s">
        <v>260</v>
      </c>
      <c r="G4" s="246" t="s">
        <v>261</v>
      </c>
      <c r="H4" s="246" t="s">
        <v>262</v>
      </c>
    </row>
    <row r="5" spans="1:22" x14ac:dyDescent="0.35">
      <c r="A5" s="235" t="s">
        <v>198</v>
      </c>
      <c r="B5" s="235"/>
      <c r="C5" s="236"/>
      <c r="D5" s="267"/>
      <c r="E5" s="267"/>
      <c r="F5" s="267"/>
      <c r="H5" s="267"/>
    </row>
    <row r="6" spans="1:22" x14ac:dyDescent="0.35">
      <c r="B6" s="237" t="s">
        <v>199</v>
      </c>
      <c r="C6" s="238"/>
      <c r="D6" s="247"/>
      <c r="E6" s="247"/>
      <c r="F6" s="247"/>
      <c r="G6" s="247"/>
      <c r="H6" s="247"/>
    </row>
    <row r="7" spans="1:22" x14ac:dyDescent="0.35">
      <c r="B7" s="237"/>
      <c r="C7" s="238" t="s">
        <v>263</v>
      </c>
      <c r="D7" s="247">
        <v>1</v>
      </c>
      <c r="E7" s="248"/>
      <c r="F7" s="247">
        <v>1</v>
      </c>
      <c r="G7" s="248"/>
      <c r="H7" s="249"/>
    </row>
    <row r="8" spans="1:22" x14ac:dyDescent="0.35">
      <c r="B8" s="237"/>
      <c r="C8" s="238" t="s">
        <v>264</v>
      </c>
      <c r="D8" s="269">
        <v>1</v>
      </c>
      <c r="E8" s="248"/>
      <c r="F8" s="269">
        <v>1</v>
      </c>
      <c r="G8" s="248"/>
      <c r="H8" s="249"/>
    </row>
    <row r="9" spans="1:22" x14ac:dyDescent="0.35">
      <c r="B9" s="237" t="s">
        <v>200</v>
      </c>
      <c r="C9" s="238"/>
      <c r="D9" s="247"/>
      <c r="E9" s="247"/>
      <c r="F9" s="247"/>
      <c r="G9" s="247"/>
      <c r="H9" s="247"/>
    </row>
    <row r="10" spans="1:22" x14ac:dyDescent="0.35">
      <c r="B10" s="237"/>
      <c r="C10" s="238" t="s">
        <v>265</v>
      </c>
      <c r="D10" s="247">
        <v>1</v>
      </c>
      <c r="E10" s="248"/>
      <c r="F10" s="247">
        <v>1</v>
      </c>
      <c r="G10" s="248"/>
      <c r="H10" s="249"/>
    </row>
    <row r="11" spans="1:22" x14ac:dyDescent="0.35">
      <c r="B11" s="237" t="s">
        <v>201</v>
      </c>
      <c r="C11" s="238"/>
      <c r="D11" s="248"/>
      <c r="E11" s="248"/>
      <c r="F11" s="249"/>
      <c r="G11" s="248"/>
      <c r="H11" s="249"/>
    </row>
    <row r="12" spans="1:22" x14ac:dyDescent="0.35">
      <c r="B12" s="237"/>
      <c r="C12" s="238" t="s">
        <v>266</v>
      </c>
      <c r="D12" s="269">
        <v>0.75</v>
      </c>
      <c r="E12" s="269">
        <v>0.05</v>
      </c>
      <c r="F12" s="269">
        <v>1</v>
      </c>
      <c r="G12" s="248">
        <f>+(D12+E12)*1.25</f>
        <v>1</v>
      </c>
      <c r="H12" s="247"/>
    </row>
    <row r="13" spans="1:22" x14ac:dyDescent="0.35">
      <c r="B13" s="237"/>
      <c r="C13" s="238" t="s">
        <v>267</v>
      </c>
      <c r="D13" s="247">
        <v>4</v>
      </c>
      <c r="E13" s="247">
        <v>2</v>
      </c>
      <c r="F13" s="249">
        <v>7.5</v>
      </c>
      <c r="G13" s="248">
        <f>+(D13+E13)*1.25</f>
        <v>7.5</v>
      </c>
      <c r="H13" s="249"/>
    </row>
    <row r="14" spans="1:22" x14ac:dyDescent="0.35">
      <c r="B14" s="237"/>
      <c r="C14" s="238"/>
      <c r="D14" s="248"/>
      <c r="E14" s="248"/>
      <c r="F14" s="249"/>
      <c r="G14" s="248"/>
      <c r="H14" s="249"/>
    </row>
    <row r="15" spans="1:22" x14ac:dyDescent="0.35">
      <c r="A15" s="235" t="s">
        <v>202</v>
      </c>
      <c r="C15" s="236"/>
      <c r="D15" s="250"/>
      <c r="E15" s="250"/>
      <c r="F15" s="250"/>
      <c r="G15" s="250"/>
      <c r="H15" s="250"/>
    </row>
    <row r="16" spans="1:22" x14ac:dyDescent="0.35">
      <c r="B16" s="237" t="s">
        <v>203</v>
      </c>
      <c r="C16" s="238"/>
      <c r="D16" s="249"/>
      <c r="E16" s="249"/>
      <c r="F16" s="249"/>
      <c r="G16" s="249"/>
      <c r="H16" s="249"/>
    </row>
    <row r="17" spans="1:8" x14ac:dyDescent="0.35">
      <c r="B17" s="237"/>
      <c r="C17" s="238" t="s">
        <v>268</v>
      </c>
      <c r="D17" s="269">
        <v>0.8</v>
      </c>
      <c r="E17" s="249">
        <v>0.05</v>
      </c>
      <c r="F17" s="269">
        <v>1.06</v>
      </c>
      <c r="G17" s="249">
        <f t="shared" ref="G17:G18" si="0">+(D17+E17)*1.25</f>
        <v>1.0625</v>
      </c>
      <c r="H17" s="249"/>
    </row>
    <row r="18" spans="1:8" x14ac:dyDescent="0.35">
      <c r="B18" s="237"/>
      <c r="C18" s="238" t="s">
        <v>269</v>
      </c>
      <c r="D18" s="247">
        <v>6</v>
      </c>
      <c r="E18" s="249">
        <v>1</v>
      </c>
      <c r="F18" s="249">
        <v>8.75</v>
      </c>
      <c r="G18" s="249">
        <f t="shared" si="0"/>
        <v>8.75</v>
      </c>
      <c r="H18" s="249"/>
    </row>
    <row r="19" spans="1:8" x14ac:dyDescent="0.35">
      <c r="B19" s="237"/>
      <c r="C19" s="238" t="s">
        <v>270</v>
      </c>
      <c r="D19" s="269">
        <v>1</v>
      </c>
      <c r="E19" s="249"/>
      <c r="F19" s="269">
        <v>1</v>
      </c>
      <c r="G19" s="249"/>
      <c r="H19" s="249"/>
    </row>
    <row r="20" spans="1:8" x14ac:dyDescent="0.35">
      <c r="B20" s="237" t="s">
        <v>204</v>
      </c>
      <c r="C20" s="238"/>
      <c r="D20" s="249"/>
      <c r="E20" s="249"/>
      <c r="F20" s="249"/>
      <c r="G20" s="249">
        <f t="shared" ref="G20:G26" si="1">+(D20+E20)*1.25</f>
        <v>0</v>
      </c>
      <c r="H20" s="249"/>
    </row>
    <row r="21" spans="1:8" x14ac:dyDescent="0.35">
      <c r="B21" s="237"/>
      <c r="C21" s="238" t="s">
        <v>271</v>
      </c>
      <c r="D21" s="247">
        <v>1</v>
      </c>
      <c r="E21" s="249"/>
      <c r="F21" s="247">
        <v>1</v>
      </c>
      <c r="G21" s="249">
        <f t="shared" si="1"/>
        <v>1.25</v>
      </c>
      <c r="H21" s="249"/>
    </row>
    <row r="22" spans="1:8" x14ac:dyDescent="0.35">
      <c r="B22" s="237"/>
      <c r="C22" s="238" t="s">
        <v>272</v>
      </c>
      <c r="D22" s="247">
        <v>70</v>
      </c>
      <c r="E22" s="249">
        <v>0.05</v>
      </c>
      <c r="F22" s="249"/>
      <c r="G22" s="249">
        <f t="shared" si="1"/>
        <v>87.5625</v>
      </c>
      <c r="H22" s="249"/>
    </row>
    <row r="23" spans="1:8" x14ac:dyDescent="0.35">
      <c r="B23" s="237"/>
      <c r="C23" s="238" t="s">
        <v>273</v>
      </c>
      <c r="D23" s="247">
        <v>4</v>
      </c>
      <c r="E23" s="249">
        <v>1</v>
      </c>
      <c r="F23" s="249">
        <v>6.25</v>
      </c>
      <c r="G23" s="249">
        <f t="shared" si="1"/>
        <v>6.25</v>
      </c>
      <c r="H23" s="249"/>
    </row>
    <row r="24" spans="1:8" x14ac:dyDescent="0.35">
      <c r="B24" s="237" t="s">
        <v>205</v>
      </c>
      <c r="C24" s="238"/>
      <c r="D24" s="249"/>
      <c r="E24" s="249"/>
      <c r="F24" s="249"/>
      <c r="G24" s="249"/>
      <c r="H24" s="249"/>
    </row>
    <row r="25" spans="1:8" x14ac:dyDescent="0.35">
      <c r="B25" s="237"/>
      <c r="C25" s="238" t="s">
        <v>274</v>
      </c>
      <c r="D25" s="247">
        <v>1</v>
      </c>
      <c r="E25" s="249"/>
      <c r="F25" s="247">
        <v>1</v>
      </c>
      <c r="G25" s="249">
        <f t="shared" si="1"/>
        <v>1.25</v>
      </c>
      <c r="H25" s="249"/>
    </row>
    <row r="26" spans="1:8" x14ac:dyDescent="0.35">
      <c r="B26" s="237"/>
      <c r="C26" s="238" t="s">
        <v>275</v>
      </c>
      <c r="D26" s="269">
        <v>0.4</v>
      </c>
      <c r="E26" s="249">
        <v>0.05</v>
      </c>
      <c r="F26" s="249"/>
      <c r="G26" s="249">
        <f t="shared" si="1"/>
        <v>0.5625</v>
      </c>
      <c r="H26" s="249"/>
    </row>
    <row r="27" spans="1:8" x14ac:dyDescent="0.35">
      <c r="B27" s="237"/>
      <c r="C27" s="238"/>
      <c r="D27" s="249"/>
      <c r="E27" s="249"/>
      <c r="F27" s="249"/>
      <c r="G27" s="249"/>
      <c r="H27" s="249"/>
    </row>
    <row r="28" spans="1:8" x14ac:dyDescent="0.35">
      <c r="A28" s="235" t="s">
        <v>206</v>
      </c>
      <c r="C28" s="236"/>
      <c r="D28" s="250"/>
      <c r="E28" s="250"/>
      <c r="F28" s="250"/>
      <c r="G28" s="250"/>
      <c r="H28" s="250"/>
    </row>
    <row r="29" spans="1:8" x14ac:dyDescent="0.35">
      <c r="A29" s="235"/>
      <c r="B29" s="237" t="s">
        <v>207</v>
      </c>
      <c r="C29" s="238"/>
      <c r="D29" s="249"/>
      <c r="E29" s="249"/>
      <c r="F29" s="249"/>
      <c r="G29" s="249"/>
      <c r="H29" s="249"/>
    </row>
    <row r="30" spans="1:8" x14ac:dyDescent="0.35">
      <c r="A30" s="235"/>
      <c r="B30" s="237"/>
      <c r="C30" s="238" t="s">
        <v>276</v>
      </c>
      <c r="D30" s="270">
        <v>3.5000000000000003E-2</v>
      </c>
      <c r="E30" s="268">
        <v>1E-3</v>
      </c>
      <c r="F30" s="269">
        <v>0.05</v>
      </c>
      <c r="G30" s="249">
        <f t="shared" ref="G30" si="2">+(D30+E30)*1.25</f>
        <v>4.5000000000000005E-2</v>
      </c>
      <c r="H30" s="249"/>
    </row>
    <row r="31" spans="1:8" x14ac:dyDescent="0.35">
      <c r="A31" s="235"/>
      <c r="B31" s="237" t="s">
        <v>208</v>
      </c>
      <c r="C31" s="238"/>
      <c r="D31" s="249"/>
      <c r="E31" s="249"/>
      <c r="F31" s="249"/>
      <c r="G31" s="249"/>
      <c r="H31" s="249"/>
    </row>
    <row r="32" spans="1:8" x14ac:dyDescent="0.35">
      <c r="A32" s="235"/>
      <c r="B32" s="237"/>
      <c r="C32" s="238" t="s">
        <v>277</v>
      </c>
      <c r="D32" s="269">
        <v>0.55000000000000004</v>
      </c>
      <c r="E32" s="249">
        <v>0.01</v>
      </c>
      <c r="F32" s="269">
        <v>0.7</v>
      </c>
      <c r="G32" s="249">
        <f t="shared" ref="G32:G34" si="3">+(D32+E32)*1.25</f>
        <v>0.70000000000000007</v>
      </c>
      <c r="H32" s="249"/>
    </row>
    <row r="33" spans="1:8" x14ac:dyDescent="0.35">
      <c r="A33" s="235"/>
      <c r="B33" s="237"/>
      <c r="C33" s="238" t="s">
        <v>278</v>
      </c>
      <c r="D33" s="269">
        <v>0.7</v>
      </c>
      <c r="E33" s="249">
        <v>0.01</v>
      </c>
      <c r="F33" s="269">
        <v>0.89</v>
      </c>
      <c r="G33" s="249">
        <f t="shared" si="3"/>
        <v>0.88749999999999996</v>
      </c>
      <c r="H33" s="249"/>
    </row>
    <row r="34" spans="1:8" x14ac:dyDescent="0.35">
      <c r="A34" s="235"/>
      <c r="B34" s="237"/>
      <c r="C34" s="238" t="s">
        <v>279</v>
      </c>
      <c r="D34" s="269">
        <v>0.5</v>
      </c>
      <c r="E34" s="249">
        <v>0.01</v>
      </c>
      <c r="F34" s="269">
        <v>0.64</v>
      </c>
      <c r="G34" s="249">
        <f t="shared" si="3"/>
        <v>0.63749999999999996</v>
      </c>
      <c r="H34" s="249"/>
    </row>
    <row r="35" spans="1:8" x14ac:dyDescent="0.35">
      <c r="A35" s="235"/>
      <c r="B35" s="237"/>
      <c r="C35" s="238"/>
      <c r="D35" s="249"/>
      <c r="E35" s="249"/>
      <c r="F35" s="249"/>
      <c r="G35" s="249"/>
      <c r="H35" s="249"/>
    </row>
    <row r="36" spans="1:8" x14ac:dyDescent="0.35">
      <c r="A36" s="241"/>
      <c r="B36" s="241"/>
      <c r="C36" s="242"/>
      <c r="D36" s="243"/>
      <c r="E36" s="243"/>
      <c r="F36" s="242"/>
      <c r="G36" s="242"/>
      <c r="H36" s="242"/>
    </row>
    <row r="37" spans="1:8" x14ac:dyDescent="0.35">
      <c r="C37" s="267"/>
      <c r="D37" s="267"/>
      <c r="E37" s="267"/>
      <c r="F37" s="236"/>
    </row>
    <row r="39" spans="1:8" x14ac:dyDescent="0.35">
      <c r="G39" s="244"/>
    </row>
  </sheetData>
  <phoneticPr fontId="72" type="noConversion"/>
  <conditionalFormatting sqref="F5">
    <cfRule type="top10" dxfId="0" priority="1" percent="1" rank="50"/>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23E0CF5EA38F48A4F21786FA82DD4F" ma:contentTypeVersion="4" ma:contentTypeDescription="Criar um novo documento." ma:contentTypeScope="" ma:versionID="f84316b83a9543b5d7a0cef722e45793">
  <xsd:schema xmlns:xsd="http://www.w3.org/2001/XMLSchema" xmlns:xs="http://www.w3.org/2001/XMLSchema" xmlns:p="http://schemas.microsoft.com/office/2006/metadata/properties" xmlns:ns2="24d6325e-68fc-4ede-9751-5648576f8d7e" xmlns:ns3="b5b5930e-1232-4b06-ba5e-70403f9495f0" targetNamespace="http://schemas.microsoft.com/office/2006/metadata/properties" ma:root="true" ma:fieldsID="56fef25c8b55e91ca44a4bec72b763ee" ns2:_="" ns3:_="">
    <xsd:import namespace="24d6325e-68fc-4ede-9751-5648576f8d7e"/>
    <xsd:import namespace="b5b5930e-1232-4b06-ba5e-70403f9495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6325e-68fc-4ede-9751-5648576f8d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b5930e-1232-4b06-ba5e-70403f9495f0" elementFormDefault="qualified">
    <xsd:import namespace="http://schemas.microsoft.com/office/2006/documentManagement/types"/>
    <xsd:import namespace="http://schemas.microsoft.com/office/infopath/2007/PartnerControls"/>
    <xsd:element name="SharedWithUsers" ma:index="10"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549DB-19B5-4D30-BC94-CD4D19FA898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0FAECB-62D0-4E2B-8DE5-6A6BE4EBB0F7}"/>
</file>

<file path=customXml/itemProps3.xml><?xml version="1.0" encoding="utf-8"?>
<ds:datastoreItem xmlns:ds="http://schemas.openxmlformats.org/officeDocument/2006/customXml" ds:itemID="{B17AF7CE-D357-4A2A-8133-F1773A26D6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QUAR_2021-proposta</vt:lpstr>
      <vt:lpstr>Orçamentos</vt:lpstr>
      <vt:lpstr>Relevâncias</vt:lpstr>
      <vt:lpstr>OBJETIVOS + RELEVANTES</vt:lpstr>
      <vt:lpstr>Validação dos Valores_(QUAR)</vt:lpstr>
      <vt:lpstr>PONTO CRÍTICO</vt:lpstr>
      <vt:lpstr>_89</vt:lpstr>
      <vt:lpstr>'QUAR_2021-proposta'!Área_de_Impressão</vt:lpstr>
      <vt:lpstr>'QUAR_2021-proposta'!Títulos_de_Impressão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Salomão (SG)</dc:creator>
  <cp:keywords/>
  <dc:description/>
  <cp:lastModifiedBy>Alexandra</cp:lastModifiedBy>
  <cp:revision/>
  <dcterms:created xsi:type="dcterms:W3CDTF">2010-07-06T15:21:01Z</dcterms:created>
  <dcterms:modified xsi:type="dcterms:W3CDTF">2021-07-13T16:57:27Z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0x010100F523E0CF5EA38F48A4F21786FA82DD4F</vt:lpwstr>
  </property>
</Properties>
</file>